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5" i="1" l="1"/>
  <c r="B84" i="1"/>
  <c r="E84" i="1" s="1"/>
  <c r="E83" i="1"/>
  <c r="D83" i="1"/>
  <c r="F83" i="1" s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D75" i="1"/>
  <c r="F75" i="1" s="1"/>
  <c r="B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D53" i="1"/>
  <c r="D86" i="1" s="1"/>
  <c r="F52" i="1"/>
  <c r="E52" i="1"/>
  <c r="F51" i="1"/>
  <c r="E51" i="1"/>
  <c r="F50" i="1"/>
  <c r="E50" i="1"/>
  <c r="C50" i="1"/>
  <c r="F48" i="1"/>
  <c r="E47" i="1"/>
  <c r="D46" i="1"/>
  <c r="F46" i="1" s="1"/>
  <c r="B46" i="1"/>
  <c r="F45" i="1"/>
  <c r="E45" i="1"/>
  <c r="F44" i="1"/>
  <c r="E44" i="1"/>
  <c r="B43" i="1"/>
  <c r="E43" i="1" s="1"/>
  <c r="F42" i="1"/>
  <c r="E42" i="1"/>
  <c r="F41" i="1"/>
  <c r="E41" i="1"/>
  <c r="F40" i="1"/>
  <c r="E40" i="1"/>
  <c r="F39" i="1"/>
  <c r="E39" i="1"/>
  <c r="D38" i="1"/>
  <c r="B38" i="1"/>
  <c r="E38" i="1" s="1"/>
  <c r="E37" i="1"/>
  <c r="F36" i="1"/>
  <c r="E36" i="1"/>
  <c r="B35" i="1"/>
  <c r="E35" i="1" s="1"/>
  <c r="B34" i="1"/>
  <c r="F34" i="1" s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D26" i="1"/>
  <c r="B26" i="1"/>
  <c r="E26" i="1" s="1"/>
  <c r="F25" i="1"/>
  <c r="E25" i="1"/>
  <c r="B24" i="1"/>
  <c r="E24" i="1" s="1"/>
  <c r="F23" i="1"/>
  <c r="E23" i="1"/>
  <c r="F22" i="1"/>
  <c r="E22" i="1"/>
  <c r="F21" i="1"/>
  <c r="E21" i="1"/>
  <c r="F20" i="1"/>
  <c r="E20" i="1"/>
  <c r="C20" i="1"/>
  <c r="C87" i="1" s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D12" i="1"/>
  <c r="E12" i="1" s="1"/>
  <c r="F11" i="1"/>
  <c r="E11" i="1"/>
  <c r="F10" i="1"/>
  <c r="E10" i="1"/>
  <c r="F9" i="1"/>
  <c r="E9" i="1"/>
  <c r="F8" i="1"/>
  <c r="E8" i="1"/>
  <c r="E7" i="1"/>
  <c r="D7" i="1"/>
  <c r="F7" i="1" s="1"/>
  <c r="F6" i="1"/>
  <c r="E6" i="1"/>
  <c r="D5" i="1"/>
  <c r="E5" i="1" s="1"/>
  <c r="B4" i="1"/>
  <c r="B49" i="1" s="1"/>
  <c r="E4" i="1" l="1"/>
  <c r="F26" i="1"/>
  <c r="E34" i="1"/>
  <c r="F38" i="1"/>
  <c r="E46" i="1"/>
  <c r="E75" i="1"/>
  <c r="F86" i="1"/>
  <c r="F5" i="1"/>
  <c r="F12" i="1"/>
  <c r="F24" i="1"/>
  <c r="F35" i="1"/>
  <c r="F43" i="1"/>
  <c r="D49" i="1"/>
  <c r="F53" i="1"/>
  <c r="F84" i="1"/>
  <c r="B86" i="1"/>
  <c r="B87" i="1" s="1"/>
  <c r="F4" i="1"/>
  <c r="E53" i="1"/>
  <c r="E86" i="1" l="1"/>
  <c r="E49" i="1"/>
  <c r="D87" i="1"/>
  <c r="F49" i="1"/>
  <c r="E87" i="1" l="1"/>
  <c r="F87" i="1"/>
</calcChain>
</file>

<file path=xl/sharedStrings.xml><?xml version="1.0" encoding="utf-8"?>
<sst xmlns="http://schemas.openxmlformats.org/spreadsheetml/2006/main" count="95" uniqueCount="90">
  <si>
    <t xml:space="preserve">Информация о финансировании  на 01.07.2015 года </t>
  </si>
  <si>
    <t xml:space="preserve"> Наименование показателя</t>
  </si>
  <si>
    <t>ГОД</t>
  </si>
  <si>
    <t>Поступило средств Ф.Б.</t>
  </si>
  <si>
    <t xml:space="preserve">финансирование </t>
  </si>
  <si>
    <t>остаток</t>
  </si>
  <si>
    <t>% освоения</t>
  </si>
  <si>
    <t>с нач года</t>
  </si>
  <si>
    <t>с нач.года</t>
  </si>
  <si>
    <t>Выплата пособия молодым специалистам</t>
  </si>
  <si>
    <t>Пособия семьям умерш. депутатов</t>
  </si>
  <si>
    <t>Выплата денежного содержания спортсменам</t>
  </si>
  <si>
    <t>Доплаты к пенсиям государственных служащих</t>
  </si>
  <si>
    <t>Почетный гражданин ЛО</t>
  </si>
  <si>
    <t>Выплата лицам, награжденным знаком отличия Ленинградской области "За заслуги перед Ленинградской областью"</t>
  </si>
  <si>
    <t>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 и оказанием адресной социальной помощи неработающим пенсионерам</t>
  </si>
  <si>
    <t>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 и оказанием адресной социальной помощи неработающим пенсионерам ФБ</t>
  </si>
  <si>
    <t>Выплата ежемесячного пособия членам семьи умершего члена Правительства Ленинградской области или депутата Законодательного собрания Ленинградской области, лица, прекратившего исполнение полномочий Губернатора Ленинградской области или Председателя Законодательного Собрания</t>
  </si>
  <si>
    <t>Ежемесячная денежная компенсация расходов на автомобильное топливо гражданам, получающим процедуру гемодиализа</t>
  </si>
  <si>
    <t>Единовременная мат.помощь неработающим пенсионерам (стихийные бедствия), по софинансированию из средств ПФР</t>
  </si>
  <si>
    <t xml:space="preserve">Единовременная денежная выплата в связи с 70-летием Победы в ВОВ 1941-1945 годов </t>
  </si>
  <si>
    <t>Субсидии на оказание бесплатной юридической помощи</t>
  </si>
  <si>
    <t>Перевозка ветеранов и инвалидов ВОВ к месту лечения</t>
  </si>
  <si>
    <t>Обеспечение протезами и протезно-ортопедическими изделиями ТТ и ЖПР</t>
  </si>
  <si>
    <t>Возмещение расходов, связанных с бесплатным захоронением Героев Сов.Союза, Героев РФ, полных кавалеров ордена Славы, Героев Соц.труда, полных кавалеров ордена тр.Славы</t>
  </si>
  <si>
    <t>Компенсация расходов на автомоб.топливо  Героям Сов. Союза, Героям РФ и полным кавалерам ордена Славы</t>
  </si>
  <si>
    <t>Предоставление мер соц.поддержки граждан, подвергшихся воздействию радиации</t>
  </si>
  <si>
    <t>Поствакциональные осложнения ФБ</t>
  </si>
  <si>
    <t>Автострахование для инвалидов ФБ</t>
  </si>
  <si>
    <t xml:space="preserve">Дома-интернаты </t>
  </si>
  <si>
    <t>Субсидии бюджетному учреждению (Всеволожский ДИ, Гатчинский ПНИ)</t>
  </si>
  <si>
    <t>Укрепление МТБ учреждений социального обслуживания</t>
  </si>
  <si>
    <t>Укрепление МТБ учреждений социального обслуживания ФБ</t>
  </si>
  <si>
    <t>Субсидии общественным организациям и иным некоммерческим объединениям</t>
  </si>
  <si>
    <t>Единовременная выплата при награждении знаком отличия ЛО "Отцовская доблесть"</t>
  </si>
  <si>
    <t>Изготовление знака отличия ЛО "Отцовская доблесть"</t>
  </si>
  <si>
    <t>Дополнительное единовременное пособие при рождении одновременно трех и более детей</t>
  </si>
  <si>
    <t>Выплаты на н/летних детей при награждении почетным знаком ЛО "Слава Матери"</t>
  </si>
  <si>
    <t>Единовременная денежная выплата на приобретение жилого помещения для семей, в которых родилось трое и более детей</t>
  </si>
  <si>
    <t>Социальное обслуживание несовершеннолетних и семей с детьми, находящихся в трудной жизненной ситуации</t>
  </si>
  <si>
    <t xml:space="preserve">Улучшение качества жизни детей-инвалидов и детей с ограниченными возможностями в Ленинградской области </t>
  </si>
  <si>
    <t>Пособие беременной жене военнослужащего ФБ</t>
  </si>
  <si>
    <t>Перевозка н/летних ФБ</t>
  </si>
  <si>
    <t>Информатизация  в том числе:</t>
  </si>
  <si>
    <t xml:space="preserve">услуги связи </t>
  </si>
  <si>
    <t xml:space="preserve">прочие услуги </t>
  </si>
  <si>
    <t>содержание имущества</t>
  </si>
  <si>
    <t xml:space="preserve">увеличение ст-ти матер запасов </t>
  </si>
  <si>
    <t>Социальная поддержка граждан пожилого возраста в Ленинградской области</t>
  </si>
  <si>
    <t xml:space="preserve">Формирование доступной среды жизнедеятельности для инвалидов в ЛО </t>
  </si>
  <si>
    <t>Формирование доступной среды жизнедеятельности для инвалидов в ЛО  общественные организации</t>
  </si>
  <si>
    <t>Формирование доступной среды жизнедеятельности для инвалидов в Ленинградской области ДИ</t>
  </si>
  <si>
    <t>Формирование доступной среды жизнедеятельности для инвалидов в Ленинградской области ФБ (Сланцевский ДИ)</t>
  </si>
  <si>
    <t>Резервный фонд Правительства Ленинградской области</t>
  </si>
  <si>
    <t xml:space="preserve">Бюджет комитета </t>
  </si>
  <si>
    <t>Почетный донор</t>
  </si>
  <si>
    <t>Герои Соц. Труда и полные кавалеры ордена Трудовой Славы</t>
  </si>
  <si>
    <t xml:space="preserve">Услуги ЖКУ ФБ </t>
  </si>
  <si>
    <t>Пособие на рождение ФСС ФБ</t>
  </si>
  <si>
    <t>Пособие по уходу за ребен до 1,5 л ФСС ФБ</t>
  </si>
  <si>
    <t>Ежемесячная денежная выплата в случае рождения третьего ребенка и последующих детей ФБ</t>
  </si>
  <si>
    <t>Ежемесячная денежная выплата в случае рождения третьего ребенка и последующих детей ОБ</t>
  </si>
  <si>
    <t>Оздоровление детей и подростков</t>
  </si>
  <si>
    <t>Единовременная госсоцпомощь</t>
  </si>
  <si>
    <t>"Ветеран труда Ленинградской области"</t>
  </si>
  <si>
    <t>Субсидии</t>
  </si>
  <si>
    <t>Зубопротезирование</t>
  </si>
  <si>
    <t>Соцпособие на погребение</t>
  </si>
  <si>
    <t>Денежная компенсация расходов на бензин, ТО и запчасти</t>
  </si>
  <si>
    <t>Единовременная выплата юбилярам</t>
  </si>
  <si>
    <t xml:space="preserve">ЕДВ ВТ </t>
  </si>
  <si>
    <t xml:space="preserve">ЕДВ ЖПР </t>
  </si>
  <si>
    <t xml:space="preserve">ЕДВ ТТ </t>
  </si>
  <si>
    <t xml:space="preserve">ЕДК ВТ </t>
  </si>
  <si>
    <t xml:space="preserve">ЕДК ЖПР </t>
  </si>
  <si>
    <t>ЕДК ЖКХ сельским специалистам</t>
  </si>
  <si>
    <t>ЕДВ гражданам, родившимся в период с 03.09.1927 по 02.09.1945</t>
  </si>
  <si>
    <t>Социальное обслуживание населения</t>
  </si>
  <si>
    <t>Материнский капитал при рождении третьего и последующих детей</t>
  </si>
  <si>
    <t>Питание беременным женщинам, кормящим матерям, детям до 3-х лет.</t>
  </si>
  <si>
    <t>Ежемесячное детское пособие ОБ</t>
  </si>
  <si>
    <t>Единовременное пособие при рождении ребенка</t>
  </si>
  <si>
    <t>Соц. поддержка многодетным семьям в виде компенсации на приобретение школьного комплекта</t>
  </si>
  <si>
    <t>ЕДК  многодетным на оплату ЖКУ</t>
  </si>
  <si>
    <t>Соц. поддержка многодетным семьям в виде бесплатного проезда учащихся общеобразовательных учреждений</t>
  </si>
  <si>
    <t>Организация социальной помощи и социальной защиты населения</t>
  </si>
  <si>
    <t>Формирование доступной среды жизнедеятельности для инвалидов в Ленинградской области</t>
  </si>
  <si>
    <t>Формирование доступной среды жизнедеятельности для инвалидов в Ленинградской области ФБ</t>
  </si>
  <si>
    <t>Межбюджетные трансферты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</si>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</sst>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.00"/>
  </numFmts>
  <fonts count="22" x14ac:knownFonts="1">
    <font>
      <sz val="11"/>
      <color theme="1"/>
      <name val="Calibri"/>
      <family val="2"/>
      <scheme val="minor"/>
    </font>
    <font>
      <b/>
      <sz val="13"/>
      <name val="Arial Cyr"/>
      <family val="2"/>
      <charset val="204"/>
    </font>
    <font>
      <sz val="11"/>
      <name val="Calibri"/>
      <family val="2"/>
      <scheme val="minor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i/>
      <sz val="11"/>
      <name val="Arial Cyr"/>
      <family val="2"/>
      <charset val="204"/>
    </font>
    <font>
      <i/>
      <sz val="10"/>
      <name val="Arial Cyr"/>
      <charset val="204"/>
    </font>
    <font>
      <b/>
      <i/>
      <sz val="16"/>
      <name val="Arial Cyr"/>
      <family val="2"/>
      <charset val="204"/>
    </font>
    <font>
      <b/>
      <sz val="16"/>
      <name val="Arial Cyr"/>
      <family val="2"/>
      <charset val="204"/>
    </font>
    <font>
      <i/>
      <sz val="12"/>
      <name val="Arial Cyr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i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49">
    <xf numFmtId="0" fontId="0" fillId="0" borderId="0" xfId="0"/>
    <xf numFmtId="0" fontId="2" fillId="0" borderId="0" xfId="0" applyFont="1" applyFill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3" fontId="5" fillId="0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" fontId="3" fillId="0" borderId="4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vertical="center"/>
      <protection locked="0"/>
    </xf>
    <xf numFmtId="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3" fontId="2" fillId="0" borderId="0" xfId="0" applyNumberFormat="1" applyFont="1" applyFill="1" applyBorder="1" applyProtection="1">
      <protection locked="0"/>
    </xf>
    <xf numFmtId="4" fontId="0" fillId="0" borderId="4" xfId="0" applyNumberFormat="1" applyFill="1" applyBorder="1" applyAlignment="1" applyProtection="1">
      <alignment horizontal="center" vertical="center"/>
      <protection locked="0"/>
    </xf>
    <xf numFmtId="4" fontId="7" fillId="0" borderId="5" xfId="1" applyNumberFormat="1" applyFont="1" applyFill="1" applyBorder="1" applyAlignment="1">
      <alignment horizontal="right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 applyProtection="1">
      <alignment wrapText="1"/>
      <protection locked="0"/>
    </xf>
    <xf numFmtId="3" fontId="11" fillId="0" borderId="4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4" xfId="0" applyNumberFormat="1" applyFont="1" applyFill="1" applyBorder="1" applyAlignment="1" applyProtection="1">
      <alignment horizontal="center" vertical="center"/>
    </xf>
    <xf numFmtId="4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4" xfId="0" applyNumberFormat="1" applyFont="1" applyFill="1" applyBorder="1" applyAlignment="1" applyProtection="1">
      <alignment horizontal="center" vertical="center"/>
    </xf>
    <xf numFmtId="10" fontId="14" fillId="0" borderId="4" xfId="0" applyNumberFormat="1" applyFont="1" applyFill="1" applyBorder="1" applyAlignment="1" applyProtection="1">
      <alignment horizontal="center" vertical="center"/>
      <protection locked="0"/>
    </xf>
    <xf numFmtId="164" fontId="15" fillId="0" borderId="0" xfId="0" applyNumberFormat="1" applyFont="1" applyFill="1" applyProtection="1">
      <protection locked="0"/>
    </xf>
    <xf numFmtId="4" fontId="9" fillId="0" borderId="4" xfId="0" applyNumberFormat="1" applyFont="1" applyFill="1" applyBorder="1" applyAlignment="1" applyProtection="1">
      <alignment horizontal="center" vertical="center"/>
    </xf>
    <xf numFmtId="4" fontId="16" fillId="0" borderId="4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4" xfId="0" applyNumberFormat="1" applyFont="1" applyFill="1" applyBorder="1" applyAlignment="1" applyProtection="1">
      <alignment horizontal="center" vertical="center"/>
    </xf>
    <xf numFmtId="4" fontId="10" fillId="0" borderId="4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3" fontId="18" fillId="0" borderId="4" xfId="0" applyNumberFormat="1" applyFont="1" applyFill="1" applyBorder="1" applyAlignment="1" applyProtection="1">
      <alignment horizontal="left" vertical="center" wrapText="1"/>
      <protection locked="0"/>
    </xf>
    <xf numFmtId="4" fontId="19" fillId="0" borderId="4" xfId="0" applyNumberFormat="1" applyFont="1" applyFill="1" applyBorder="1" applyAlignment="1" applyProtection="1">
      <alignment horizontal="center" vertical="center"/>
    </xf>
    <xf numFmtId="4" fontId="2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4" xfId="0" applyNumberFormat="1" applyFont="1" applyFill="1" applyBorder="1" applyAlignment="1" applyProtection="1">
      <alignment horizontal="center" vertical="center" wrapText="1"/>
    </xf>
    <xf numFmtId="4" fontId="21" fillId="0" borderId="4" xfId="0" applyNumberFormat="1" applyFont="1" applyFill="1" applyBorder="1" applyAlignment="1" applyProtection="1">
      <alignment horizontal="center" vertical="center"/>
    </xf>
    <xf numFmtId="10" fontId="21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164" fontId="7" fillId="0" borderId="0" xfId="0" applyNumberFormat="1" applyFont="1" applyFill="1" applyAlignment="1" applyProtection="1">
      <alignment horizontal="left"/>
      <protection locked="0"/>
    </xf>
    <xf numFmtId="164" fontId="2" fillId="0" borderId="0" xfId="0" applyNumberFormat="1" applyFont="1" applyFill="1" applyAlignment="1" applyProtection="1">
      <alignment horizontal="center" vertical="top"/>
      <protection locked="0"/>
    </xf>
    <xf numFmtId="4" fontId="2" fillId="0" borderId="0" xfId="0" applyNumberFormat="1" applyFont="1" applyFill="1" applyAlignment="1" applyProtection="1">
      <alignment horizontal="center" vertical="top"/>
      <protection locked="0"/>
    </xf>
    <xf numFmtId="4" fontId="2" fillId="0" borderId="0" xfId="0" applyNumberFormat="1" applyFont="1" applyFill="1" applyProtection="1">
      <protection locked="0"/>
    </xf>
    <xf numFmtId="3" fontId="1" fillId="0" borderId="1" xfId="0" applyNumberFormat="1" applyFont="1" applyFill="1" applyBorder="1" applyAlignment="1" applyProtection="1">
      <alignment horizontal="center"/>
      <protection locked="0"/>
    </xf>
    <xf numFmtId="3" fontId="1" fillId="0" borderId="2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Alignment="1" applyProtection="1">
      <alignment horizontal="center"/>
      <protection locked="0"/>
    </xf>
    <xf numFmtId="3" fontId="3" fillId="0" borderId="4" xfId="0" applyNumberFormat="1" applyFont="1" applyFill="1" applyBorder="1" applyAlignment="1" applyProtection="1">
      <alignment horizontal="left" vertical="center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4" fontId="2" fillId="0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4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topLeftCell="A70" zoomScale="70" zoomScaleNormal="70" workbookViewId="0">
      <selection activeCell="A88" sqref="A88"/>
    </sheetView>
  </sheetViews>
  <sheetFormatPr defaultColWidth="8.85546875" defaultRowHeight="15" x14ac:dyDescent="0.25"/>
  <cols>
    <col min="1" max="1" width="58" style="1" customWidth="1"/>
    <col min="2" max="2" width="25.7109375" style="1" customWidth="1"/>
    <col min="3" max="3" width="21.7109375" style="1" customWidth="1"/>
    <col min="4" max="4" width="23" style="1" customWidth="1"/>
    <col min="5" max="5" width="26.140625" style="1" customWidth="1"/>
    <col min="6" max="6" width="18.140625" style="1" customWidth="1"/>
    <col min="7" max="7" width="8.85546875" style="1"/>
    <col min="8" max="8" width="16.42578125" style="1" bestFit="1" customWidth="1"/>
    <col min="9" max="16384" width="8.85546875" style="1"/>
  </cols>
  <sheetData>
    <row r="1" spans="1:6" ht="16.5" x14ac:dyDescent="0.25">
      <c r="A1" s="43" t="s">
        <v>0</v>
      </c>
      <c r="B1" s="44"/>
      <c r="C1" s="44"/>
      <c r="D1" s="44"/>
      <c r="E1" s="44"/>
      <c r="F1" s="45"/>
    </row>
    <row r="2" spans="1:6" s="4" customFormat="1" ht="26.25" x14ac:dyDescent="0.25">
      <c r="A2" s="46" t="s">
        <v>1</v>
      </c>
      <c r="B2" s="47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 s="6" customFormat="1" x14ac:dyDescent="0.25">
      <c r="A3" s="46"/>
      <c r="B3" s="47"/>
      <c r="C3" s="5" t="s">
        <v>7</v>
      </c>
      <c r="D3" s="5" t="s">
        <v>8</v>
      </c>
      <c r="E3" s="5" t="s">
        <v>7</v>
      </c>
      <c r="F3" s="5" t="s">
        <v>7</v>
      </c>
    </row>
    <row r="4" spans="1:6" s="12" customFormat="1" x14ac:dyDescent="0.25">
      <c r="A4" s="7" t="s">
        <v>9</v>
      </c>
      <c r="B4" s="8">
        <f>621500+30000</f>
        <v>651500</v>
      </c>
      <c r="C4" s="9"/>
      <c r="D4" s="10">
        <v>10000</v>
      </c>
      <c r="E4" s="10">
        <f>B4-D4</f>
        <v>641500</v>
      </c>
      <c r="F4" s="11">
        <f t="shared" ref="F4:F36" si="0">D4/B4</f>
        <v>1.5349194167306216E-2</v>
      </c>
    </row>
    <row r="5" spans="1:6" s="13" customFormat="1" x14ac:dyDescent="0.25">
      <c r="A5" s="7" t="s">
        <v>10</v>
      </c>
      <c r="B5" s="8">
        <v>1368700</v>
      </c>
      <c r="C5" s="9"/>
      <c r="D5" s="10">
        <f>554062+118360</f>
        <v>672422</v>
      </c>
      <c r="E5" s="10">
        <f t="shared" ref="E5:E47" si="1">B5-D5</f>
        <v>696278</v>
      </c>
      <c r="F5" s="11">
        <f t="shared" si="0"/>
        <v>0.49128516110177539</v>
      </c>
    </row>
    <row r="6" spans="1:6" s="12" customFormat="1" x14ac:dyDescent="0.25">
      <c r="A6" s="7" t="s">
        <v>11</v>
      </c>
      <c r="B6" s="8">
        <v>4224000</v>
      </c>
      <c r="C6" s="9"/>
      <c r="D6" s="10">
        <v>1131000</v>
      </c>
      <c r="E6" s="10">
        <f t="shared" si="1"/>
        <v>3093000</v>
      </c>
      <c r="F6" s="11">
        <f t="shared" si="0"/>
        <v>0.26775568181818182</v>
      </c>
    </row>
    <row r="7" spans="1:6" s="13" customFormat="1" x14ac:dyDescent="0.25">
      <c r="A7" s="7" t="s">
        <v>12</v>
      </c>
      <c r="B7" s="8">
        <v>205630000</v>
      </c>
      <c r="C7" s="9"/>
      <c r="D7" s="10">
        <f>113009203+22709850</f>
        <v>135719053</v>
      </c>
      <c r="E7" s="10">
        <f t="shared" si="1"/>
        <v>69910947</v>
      </c>
      <c r="F7" s="11">
        <f t="shared" si="0"/>
        <v>0.66001581967611733</v>
      </c>
    </row>
    <row r="8" spans="1:6" s="13" customFormat="1" x14ac:dyDescent="0.25">
      <c r="A8" s="7" t="s">
        <v>13</v>
      </c>
      <c r="B8" s="8">
        <v>1500000</v>
      </c>
      <c r="C8" s="9"/>
      <c r="D8" s="10">
        <v>137480</v>
      </c>
      <c r="E8" s="10">
        <f t="shared" si="1"/>
        <v>1362520</v>
      </c>
      <c r="F8" s="11">
        <f t="shared" si="0"/>
        <v>9.1653333333333337E-2</v>
      </c>
    </row>
    <row r="9" spans="1:6" s="13" customFormat="1" ht="45" x14ac:dyDescent="0.25">
      <c r="A9" s="7" t="s">
        <v>14</v>
      </c>
      <c r="B9" s="8">
        <v>2490000</v>
      </c>
      <c r="C9" s="9"/>
      <c r="D9" s="10">
        <v>1050000</v>
      </c>
      <c r="E9" s="10">
        <f t="shared" si="1"/>
        <v>1440000</v>
      </c>
      <c r="F9" s="11">
        <f t="shared" si="0"/>
        <v>0.42168674698795183</v>
      </c>
    </row>
    <row r="10" spans="1:6" s="13" customFormat="1" ht="90" x14ac:dyDescent="0.25">
      <c r="A10" s="7" t="s">
        <v>15</v>
      </c>
      <c r="B10" s="8">
        <v>2300000</v>
      </c>
      <c r="C10" s="9"/>
      <c r="D10" s="10">
        <v>0</v>
      </c>
      <c r="E10" s="10">
        <f t="shared" si="1"/>
        <v>2300000</v>
      </c>
      <c r="F10" s="11">
        <f t="shared" si="0"/>
        <v>0</v>
      </c>
    </row>
    <row r="11" spans="1:6" s="13" customFormat="1" ht="90" x14ac:dyDescent="0.25">
      <c r="A11" s="7" t="s">
        <v>16</v>
      </c>
      <c r="B11" s="8">
        <v>0</v>
      </c>
      <c r="C11" s="9">
        <v>0</v>
      </c>
      <c r="D11" s="10">
        <v>0</v>
      </c>
      <c r="E11" s="10">
        <f t="shared" si="1"/>
        <v>0</v>
      </c>
      <c r="F11" s="11" t="e">
        <f t="shared" si="0"/>
        <v>#DIV/0!</v>
      </c>
    </row>
    <row r="12" spans="1:6" s="13" customFormat="1" ht="105" x14ac:dyDescent="0.25">
      <c r="A12" s="7" t="s">
        <v>17</v>
      </c>
      <c r="B12" s="8">
        <v>757500</v>
      </c>
      <c r="C12" s="9"/>
      <c r="D12" s="10">
        <f>195515+39103</f>
        <v>234618</v>
      </c>
      <c r="E12" s="10">
        <f t="shared" si="1"/>
        <v>522882</v>
      </c>
      <c r="F12" s="11">
        <f t="shared" si="0"/>
        <v>0.30972673267326734</v>
      </c>
    </row>
    <row r="13" spans="1:6" s="13" customFormat="1" ht="45" x14ac:dyDescent="0.25">
      <c r="A13" s="7" t="s">
        <v>18</v>
      </c>
      <c r="B13" s="8">
        <v>338000</v>
      </c>
      <c r="C13" s="9"/>
      <c r="D13" s="10">
        <v>329000</v>
      </c>
      <c r="E13" s="10">
        <f t="shared" si="1"/>
        <v>9000</v>
      </c>
      <c r="F13" s="11">
        <f t="shared" si="0"/>
        <v>0.97337278106508873</v>
      </c>
    </row>
    <row r="14" spans="1:6" s="13" customFormat="1" ht="45" x14ac:dyDescent="0.25">
      <c r="A14" s="7" t="s">
        <v>19</v>
      </c>
      <c r="B14" s="8">
        <v>200000</v>
      </c>
      <c r="C14" s="9"/>
      <c r="D14" s="10">
        <v>0</v>
      </c>
      <c r="E14" s="10">
        <f t="shared" si="1"/>
        <v>200000</v>
      </c>
      <c r="F14" s="11">
        <f t="shared" si="0"/>
        <v>0</v>
      </c>
    </row>
    <row r="15" spans="1:6" s="13" customFormat="1" ht="30" x14ac:dyDescent="0.25">
      <c r="A15" s="7" t="s">
        <v>20</v>
      </c>
      <c r="B15" s="8">
        <v>224642800</v>
      </c>
      <c r="C15" s="9"/>
      <c r="D15" s="10">
        <v>217207700</v>
      </c>
      <c r="E15" s="10">
        <f t="shared" si="1"/>
        <v>7435100</v>
      </c>
      <c r="F15" s="11">
        <f t="shared" si="0"/>
        <v>0.96690256709763234</v>
      </c>
    </row>
    <row r="16" spans="1:6" s="13" customFormat="1" ht="30" x14ac:dyDescent="0.25">
      <c r="A16" s="7" t="s">
        <v>21</v>
      </c>
      <c r="B16" s="8">
        <v>1000000</v>
      </c>
      <c r="C16" s="9"/>
      <c r="D16" s="10">
        <v>433982</v>
      </c>
      <c r="E16" s="10">
        <f t="shared" si="1"/>
        <v>566018</v>
      </c>
      <c r="F16" s="11">
        <f t="shared" si="0"/>
        <v>0.43398199999999998</v>
      </c>
    </row>
    <row r="17" spans="1:8" s="12" customFormat="1" ht="30" x14ac:dyDescent="0.25">
      <c r="A17" s="7" t="s">
        <v>22</v>
      </c>
      <c r="B17" s="8">
        <v>444500</v>
      </c>
      <c r="C17" s="9"/>
      <c r="D17" s="10">
        <v>0</v>
      </c>
      <c r="E17" s="10">
        <f t="shared" si="1"/>
        <v>444500</v>
      </c>
      <c r="F17" s="11">
        <f t="shared" si="0"/>
        <v>0</v>
      </c>
    </row>
    <row r="18" spans="1:8" s="12" customFormat="1" ht="30" x14ac:dyDescent="0.25">
      <c r="A18" s="7" t="s">
        <v>23</v>
      </c>
      <c r="B18" s="8">
        <v>240000</v>
      </c>
      <c r="C18" s="9"/>
      <c r="D18" s="10">
        <v>0</v>
      </c>
      <c r="E18" s="10">
        <f t="shared" si="1"/>
        <v>240000</v>
      </c>
      <c r="F18" s="11">
        <f t="shared" si="0"/>
        <v>0</v>
      </c>
    </row>
    <row r="19" spans="1:8" s="14" customFormat="1" ht="60" x14ac:dyDescent="0.25">
      <c r="A19" s="7" t="s">
        <v>24</v>
      </c>
      <c r="B19" s="8">
        <v>20000</v>
      </c>
      <c r="C19" s="9">
        <v>20000</v>
      </c>
      <c r="D19" s="10">
        <v>20000</v>
      </c>
      <c r="E19" s="10">
        <f t="shared" si="1"/>
        <v>0</v>
      </c>
      <c r="F19" s="11">
        <f t="shared" si="0"/>
        <v>1</v>
      </c>
    </row>
    <row r="20" spans="1:8" s="12" customFormat="1" ht="45" x14ac:dyDescent="0.25">
      <c r="A20" s="7" t="s">
        <v>25</v>
      </c>
      <c r="B20" s="8">
        <v>84100</v>
      </c>
      <c r="C20" s="15">
        <f>35000+14000+9100+13000+13000</f>
        <v>84100</v>
      </c>
      <c r="D20" s="10">
        <v>83554</v>
      </c>
      <c r="E20" s="10">
        <f t="shared" si="1"/>
        <v>546</v>
      </c>
      <c r="F20" s="11">
        <f t="shared" si="0"/>
        <v>0.9935077288941736</v>
      </c>
    </row>
    <row r="21" spans="1:8" s="12" customFormat="1" ht="30" x14ac:dyDescent="0.25">
      <c r="A21" s="7" t="s">
        <v>26</v>
      </c>
      <c r="B21" s="8">
        <v>22253300</v>
      </c>
      <c r="C21" s="9">
        <v>22253300</v>
      </c>
      <c r="D21" s="10">
        <v>19615062.030000001</v>
      </c>
      <c r="E21" s="10">
        <f t="shared" si="1"/>
        <v>2638237.9699999988</v>
      </c>
      <c r="F21" s="11">
        <f t="shared" si="0"/>
        <v>0.88144509039108809</v>
      </c>
    </row>
    <row r="22" spans="1:8" s="13" customFormat="1" x14ac:dyDescent="0.25">
      <c r="A22" s="7" t="s">
        <v>27</v>
      </c>
      <c r="B22" s="8">
        <v>106600</v>
      </c>
      <c r="C22" s="9">
        <v>41872.68</v>
      </c>
      <c r="D22" s="10">
        <v>41872.68</v>
      </c>
      <c r="E22" s="10">
        <f t="shared" si="1"/>
        <v>64727.32</v>
      </c>
      <c r="F22" s="11">
        <f t="shared" si="0"/>
        <v>0.39280187617260787</v>
      </c>
    </row>
    <row r="23" spans="1:8" s="13" customFormat="1" x14ac:dyDescent="0.25">
      <c r="A23" s="7" t="s">
        <v>28</v>
      </c>
      <c r="B23" s="8">
        <v>36600</v>
      </c>
      <c r="C23" s="9">
        <v>12639.38</v>
      </c>
      <c r="D23" s="10">
        <v>12639.38</v>
      </c>
      <c r="E23" s="10">
        <f t="shared" si="1"/>
        <v>23960.620000000003</v>
      </c>
      <c r="F23" s="11">
        <f t="shared" si="0"/>
        <v>0.34533825136612017</v>
      </c>
    </row>
    <row r="24" spans="1:8" s="13" customFormat="1" x14ac:dyDescent="0.25">
      <c r="A24" s="7" t="s">
        <v>29</v>
      </c>
      <c r="B24" s="8">
        <f>1335179568.12+2689741.88</f>
        <v>1337869310</v>
      </c>
      <c r="C24" s="9"/>
      <c r="D24" s="10">
        <v>530438058.11000001</v>
      </c>
      <c r="E24" s="10">
        <f t="shared" si="1"/>
        <v>807431251.88999999</v>
      </c>
      <c r="F24" s="11">
        <f t="shared" si="0"/>
        <v>0.39647972649137159</v>
      </c>
      <c r="H24" s="16"/>
    </row>
    <row r="25" spans="1:8" s="13" customFormat="1" ht="30" x14ac:dyDescent="0.25">
      <c r="A25" s="7" t="s">
        <v>30</v>
      </c>
      <c r="B25" s="17">
        <v>137154678</v>
      </c>
      <c r="C25" s="9"/>
      <c r="D25" s="17">
        <v>64721872</v>
      </c>
      <c r="E25" s="10">
        <f t="shared" si="1"/>
        <v>72432806</v>
      </c>
      <c r="F25" s="11">
        <f t="shared" si="0"/>
        <v>0.47188964272877371</v>
      </c>
    </row>
    <row r="26" spans="1:8" s="13" customFormat="1" ht="30" x14ac:dyDescent="0.25">
      <c r="A26" s="7" t="s">
        <v>31</v>
      </c>
      <c r="B26" s="8">
        <f>35846390.29+1337310.21+69514132.89+6011000</f>
        <v>112708833.39</v>
      </c>
      <c r="C26" s="9"/>
      <c r="D26" s="10">
        <f>4511000+756000+7856331.94</f>
        <v>13123331.940000001</v>
      </c>
      <c r="E26" s="10">
        <f t="shared" si="1"/>
        <v>99585501.450000003</v>
      </c>
      <c r="F26" s="11">
        <f t="shared" si="0"/>
        <v>0.11643570024888891</v>
      </c>
    </row>
    <row r="27" spans="1:8" s="13" customFormat="1" ht="30" hidden="1" x14ac:dyDescent="0.25">
      <c r="A27" s="7" t="s">
        <v>32</v>
      </c>
      <c r="B27" s="8">
        <v>0</v>
      </c>
      <c r="C27" s="9">
        <v>0</v>
      </c>
      <c r="D27" s="10">
        <v>0</v>
      </c>
      <c r="E27" s="10">
        <f t="shared" si="1"/>
        <v>0</v>
      </c>
      <c r="F27" s="11" t="e">
        <f t="shared" si="0"/>
        <v>#DIV/0!</v>
      </c>
    </row>
    <row r="28" spans="1:8" s="13" customFormat="1" ht="30" x14ac:dyDescent="0.25">
      <c r="A28" s="7" t="s">
        <v>33</v>
      </c>
      <c r="B28" s="8">
        <v>9000000</v>
      </c>
      <c r="C28" s="9"/>
      <c r="D28" s="10">
        <v>3700000</v>
      </c>
      <c r="E28" s="10">
        <f t="shared" si="1"/>
        <v>5300000</v>
      </c>
      <c r="F28" s="11">
        <f t="shared" si="0"/>
        <v>0.41111111111111109</v>
      </c>
    </row>
    <row r="29" spans="1:8" s="13" customFormat="1" ht="30" x14ac:dyDescent="0.25">
      <c r="A29" s="7" t="s">
        <v>34</v>
      </c>
      <c r="B29" s="8">
        <v>1800000</v>
      </c>
      <c r="C29" s="9"/>
      <c r="D29" s="10">
        <v>0</v>
      </c>
      <c r="E29" s="10">
        <f t="shared" si="1"/>
        <v>1800000</v>
      </c>
      <c r="F29" s="11">
        <f t="shared" si="0"/>
        <v>0</v>
      </c>
    </row>
    <row r="30" spans="1:8" s="13" customFormat="1" ht="30" hidden="1" x14ac:dyDescent="0.25">
      <c r="A30" s="7" t="s">
        <v>35</v>
      </c>
      <c r="B30" s="8">
        <v>0</v>
      </c>
      <c r="C30" s="9"/>
      <c r="D30" s="10">
        <v>0</v>
      </c>
      <c r="E30" s="10">
        <f t="shared" si="1"/>
        <v>0</v>
      </c>
      <c r="F30" s="11" t="e">
        <f t="shared" si="0"/>
        <v>#DIV/0!</v>
      </c>
    </row>
    <row r="31" spans="1:8" s="13" customFormat="1" ht="30" x14ac:dyDescent="0.25">
      <c r="A31" s="7" t="s">
        <v>36</v>
      </c>
      <c r="B31" s="8">
        <v>2100000</v>
      </c>
      <c r="C31" s="9"/>
      <c r="D31" s="10">
        <v>1200000</v>
      </c>
      <c r="E31" s="10">
        <f t="shared" si="1"/>
        <v>900000</v>
      </c>
      <c r="F31" s="11">
        <f t="shared" si="0"/>
        <v>0.5714285714285714</v>
      </c>
    </row>
    <row r="32" spans="1:8" s="12" customFormat="1" ht="30" x14ac:dyDescent="0.25">
      <c r="A32" s="7" t="s">
        <v>37</v>
      </c>
      <c r="B32" s="8">
        <v>1800000</v>
      </c>
      <c r="C32" s="9"/>
      <c r="D32" s="10">
        <v>0</v>
      </c>
      <c r="E32" s="10">
        <f t="shared" si="1"/>
        <v>1800000</v>
      </c>
      <c r="F32" s="11">
        <f t="shared" si="0"/>
        <v>0</v>
      </c>
    </row>
    <row r="33" spans="1:6" s="13" customFormat="1" ht="45" x14ac:dyDescent="0.25">
      <c r="A33" s="18" t="s">
        <v>38</v>
      </c>
      <c r="B33" s="8">
        <v>21000000</v>
      </c>
      <c r="C33" s="9"/>
      <c r="D33" s="10">
        <v>0</v>
      </c>
      <c r="E33" s="10">
        <f t="shared" si="1"/>
        <v>21000000</v>
      </c>
      <c r="F33" s="11">
        <f>D33/B33</f>
        <v>0</v>
      </c>
    </row>
    <row r="34" spans="1:6" s="13" customFormat="1" ht="45" x14ac:dyDescent="0.25">
      <c r="A34" s="7" t="s">
        <v>39</v>
      </c>
      <c r="B34" s="8">
        <f>500000+550000+950000</f>
        <v>2000000</v>
      </c>
      <c r="C34" s="9"/>
      <c r="D34" s="10">
        <v>432500</v>
      </c>
      <c r="E34" s="10">
        <f t="shared" si="1"/>
        <v>1567500</v>
      </c>
      <c r="F34" s="11">
        <f t="shared" si="0"/>
        <v>0.21625</v>
      </c>
    </row>
    <row r="35" spans="1:6" s="13" customFormat="1" ht="45" x14ac:dyDescent="0.25">
      <c r="A35" s="18" t="s">
        <v>40</v>
      </c>
      <c r="B35" s="8">
        <f>1813000+650000+500000+1412000+450000+300000</f>
        <v>5125000</v>
      </c>
      <c r="C35" s="9"/>
      <c r="D35" s="10">
        <v>0</v>
      </c>
      <c r="E35" s="10">
        <f t="shared" si="1"/>
        <v>5125000</v>
      </c>
      <c r="F35" s="11">
        <f t="shared" si="0"/>
        <v>0</v>
      </c>
    </row>
    <row r="36" spans="1:6" s="13" customFormat="1" x14ac:dyDescent="0.25">
      <c r="A36" s="7" t="s">
        <v>41</v>
      </c>
      <c r="B36" s="8">
        <v>8593100</v>
      </c>
      <c r="C36" s="9">
        <v>2584544.2799999998</v>
      </c>
      <c r="D36" s="10">
        <v>2584544.2799999998</v>
      </c>
      <c r="E36" s="10">
        <f t="shared" si="1"/>
        <v>6008555.7200000007</v>
      </c>
      <c r="F36" s="11">
        <f t="shared" si="0"/>
        <v>0.30076971989154089</v>
      </c>
    </row>
    <row r="37" spans="1:6" s="13" customFormat="1" x14ac:dyDescent="0.25">
      <c r="A37" s="7" t="s">
        <v>42</v>
      </c>
      <c r="B37" s="8">
        <v>154700</v>
      </c>
      <c r="C37" s="9"/>
      <c r="D37" s="10">
        <v>0</v>
      </c>
      <c r="E37" s="10">
        <f t="shared" si="1"/>
        <v>154700</v>
      </c>
      <c r="F37" s="11">
        <v>0</v>
      </c>
    </row>
    <row r="38" spans="1:6" s="13" customFormat="1" x14ac:dyDescent="0.25">
      <c r="A38" s="7" t="s">
        <v>43</v>
      </c>
      <c r="B38" s="8">
        <f>B39+B40+B41+B42</f>
        <v>5780000</v>
      </c>
      <c r="C38" s="8"/>
      <c r="D38" s="8">
        <f>D39+D40+D41+D42</f>
        <v>83400</v>
      </c>
      <c r="E38" s="10">
        <f t="shared" si="1"/>
        <v>5696600</v>
      </c>
      <c r="F38" s="11">
        <f t="shared" ref="F38:F87" si="2">D38/B38</f>
        <v>1.4429065743944636E-2</v>
      </c>
    </row>
    <row r="39" spans="1:6" s="13" customFormat="1" x14ac:dyDescent="0.25">
      <c r="A39" s="19" t="s">
        <v>44</v>
      </c>
      <c r="B39" s="20">
        <v>300000</v>
      </c>
      <c r="C39" s="9"/>
      <c r="D39" s="21">
        <v>0</v>
      </c>
      <c r="E39" s="10">
        <f t="shared" si="1"/>
        <v>300000</v>
      </c>
      <c r="F39" s="11">
        <f t="shared" si="2"/>
        <v>0</v>
      </c>
    </row>
    <row r="40" spans="1:6" s="13" customFormat="1" x14ac:dyDescent="0.25">
      <c r="A40" s="19" t="s">
        <v>45</v>
      </c>
      <c r="B40" s="20">
        <v>5070000</v>
      </c>
      <c r="C40" s="9"/>
      <c r="D40" s="21">
        <v>83400</v>
      </c>
      <c r="E40" s="10">
        <f t="shared" si="1"/>
        <v>4986600</v>
      </c>
      <c r="F40" s="11">
        <f t="shared" si="2"/>
        <v>1.6449704142011835E-2</v>
      </c>
    </row>
    <row r="41" spans="1:6" s="13" customFormat="1" x14ac:dyDescent="0.25">
      <c r="A41" s="19" t="s">
        <v>46</v>
      </c>
      <c r="B41" s="20">
        <v>60000</v>
      </c>
      <c r="C41" s="9"/>
      <c r="D41" s="21">
        <v>0</v>
      </c>
      <c r="E41" s="10">
        <f t="shared" si="1"/>
        <v>60000</v>
      </c>
      <c r="F41" s="11">
        <f t="shared" si="2"/>
        <v>0</v>
      </c>
    </row>
    <row r="42" spans="1:6" s="13" customFormat="1" x14ac:dyDescent="0.25">
      <c r="A42" s="19" t="s">
        <v>47</v>
      </c>
      <c r="B42" s="20">
        <v>350000</v>
      </c>
      <c r="C42" s="9"/>
      <c r="D42" s="20">
        <v>0</v>
      </c>
      <c r="E42" s="10">
        <f t="shared" si="1"/>
        <v>350000</v>
      </c>
      <c r="F42" s="11">
        <f t="shared" si="2"/>
        <v>0</v>
      </c>
    </row>
    <row r="43" spans="1:6" s="13" customFormat="1" ht="30" x14ac:dyDescent="0.25">
      <c r="A43" s="18" t="s">
        <v>48</v>
      </c>
      <c r="B43" s="8">
        <f>1260000+300000+500000+632400+650000+369000+1181700+600000+345000</f>
        <v>5838100</v>
      </c>
      <c r="C43" s="9"/>
      <c r="D43" s="10">
        <v>397419.59</v>
      </c>
      <c r="E43" s="10">
        <f t="shared" si="1"/>
        <v>5440680.4100000001</v>
      </c>
      <c r="F43" s="11">
        <f t="shared" si="2"/>
        <v>6.8073446840581697E-2</v>
      </c>
    </row>
    <row r="44" spans="1:6" s="13" customFormat="1" ht="30" x14ac:dyDescent="0.25">
      <c r="A44" s="18" t="s">
        <v>49</v>
      </c>
      <c r="B44" s="8">
        <v>200000</v>
      </c>
      <c r="C44" s="9"/>
      <c r="D44" s="10">
        <v>75000</v>
      </c>
      <c r="E44" s="10">
        <f t="shared" si="1"/>
        <v>125000</v>
      </c>
      <c r="F44" s="11">
        <f t="shared" si="2"/>
        <v>0.375</v>
      </c>
    </row>
    <row r="45" spans="1:6" s="13" customFormat="1" ht="45" x14ac:dyDescent="0.25">
      <c r="A45" s="18" t="s">
        <v>50</v>
      </c>
      <c r="B45" s="8">
        <v>5028000</v>
      </c>
      <c r="C45" s="9"/>
      <c r="D45" s="10">
        <v>1508400</v>
      </c>
      <c r="E45" s="10">
        <f t="shared" si="1"/>
        <v>3519600</v>
      </c>
      <c r="F45" s="11">
        <f t="shared" si="2"/>
        <v>0.3</v>
      </c>
    </row>
    <row r="46" spans="1:6" s="13" customFormat="1" ht="45" x14ac:dyDescent="0.25">
      <c r="A46" s="18" t="s">
        <v>51</v>
      </c>
      <c r="B46" s="8">
        <f>150000+5008506.61</f>
        <v>5158506.6100000003</v>
      </c>
      <c r="C46" s="9"/>
      <c r="D46" s="10">
        <f>150000+296675</f>
        <v>446675</v>
      </c>
      <c r="E46" s="10">
        <f t="shared" si="1"/>
        <v>4711831.6100000003</v>
      </c>
      <c r="F46" s="11">
        <f t="shared" si="2"/>
        <v>8.6589983064885509E-2</v>
      </c>
    </row>
    <row r="47" spans="1:6" s="13" customFormat="1" ht="45" x14ac:dyDescent="0.25">
      <c r="A47" s="18" t="s">
        <v>52</v>
      </c>
      <c r="B47" s="8">
        <v>0</v>
      </c>
      <c r="C47" s="9">
        <v>2146800</v>
      </c>
      <c r="D47" s="10">
        <v>0</v>
      </c>
      <c r="E47" s="10">
        <f t="shared" si="1"/>
        <v>0</v>
      </c>
      <c r="F47" s="11">
        <v>0</v>
      </c>
    </row>
    <row r="48" spans="1:6" s="13" customFormat="1" ht="30" x14ac:dyDescent="0.25">
      <c r="A48" s="18" t="s">
        <v>53</v>
      </c>
      <c r="B48" s="8">
        <v>0</v>
      </c>
      <c r="C48" s="9"/>
      <c r="D48" s="10">
        <v>0</v>
      </c>
      <c r="E48" s="10"/>
      <c r="F48" s="11" t="e">
        <f t="shared" si="2"/>
        <v>#DIV/0!</v>
      </c>
    </row>
    <row r="49" spans="1:6" s="25" customFormat="1" ht="20.25" x14ac:dyDescent="0.2">
      <c r="A49" s="22" t="s">
        <v>54</v>
      </c>
      <c r="B49" s="23">
        <f>B4+B5+B6+B7+B8+B9+B10+B11+B12+B13+B16+B17+B18+B19+B20+B22+B23+B24+B25+B26+B27+B28+B29+B30+B31+B32+B33+B34+B35+B36+B37+B38+B43+B44+B45+B46+B47+B48+B21+B14+B15</f>
        <v>2129597828</v>
      </c>
      <c r="C49" s="23"/>
      <c r="D49" s="23">
        <f>SUM(D4:D48)-D39-D40-D41-D42</f>
        <v>995409584.01000011</v>
      </c>
      <c r="E49" s="23">
        <f>E4+E5+E6+E7+E8+E9+E10+E11+E12+E13+E16+E17+E18+E19+E20+E22+E23+E24+E25+E26+E27+E28+E29+E30+E31+E32+E33+E34+E35+E36+E37+E38+E43+E44+E45+E46+E47+E48+E21+E14+E15</f>
        <v>1134188243.99</v>
      </c>
      <c r="F49" s="24">
        <f>D49/B49</f>
        <v>0.46741669761413757</v>
      </c>
    </row>
    <row r="50" spans="1:6" s="25" customFormat="1" ht="30" x14ac:dyDescent="0.2">
      <c r="A50" s="7" t="s">
        <v>26</v>
      </c>
      <c r="B50" s="26">
        <v>37141400</v>
      </c>
      <c r="C50" s="27">
        <f>9814600+6500000+6500000</f>
        <v>22814600</v>
      </c>
      <c r="D50" s="26">
        <v>18353644.25</v>
      </c>
      <c r="E50" s="10">
        <f>B50-D50</f>
        <v>18787755.75</v>
      </c>
      <c r="F50" s="11">
        <f t="shared" si="2"/>
        <v>0.49415596208005086</v>
      </c>
    </row>
    <row r="51" spans="1:6" s="25" customFormat="1" x14ac:dyDescent="0.2">
      <c r="A51" s="28" t="s">
        <v>55</v>
      </c>
      <c r="B51" s="26">
        <v>98542100</v>
      </c>
      <c r="C51" s="29">
        <v>98222350.109999999</v>
      </c>
      <c r="D51" s="30">
        <v>98222350.109999999</v>
      </c>
      <c r="E51" s="10">
        <f t="shared" ref="E51:E84" si="3">B51-D51</f>
        <v>319749.8900000006</v>
      </c>
      <c r="F51" s="11">
        <f t="shared" si="2"/>
        <v>0.99675519508920551</v>
      </c>
    </row>
    <row r="52" spans="1:6" s="25" customFormat="1" ht="30" x14ac:dyDescent="0.2">
      <c r="A52" s="7" t="s">
        <v>56</v>
      </c>
      <c r="B52" s="8">
        <v>80000</v>
      </c>
      <c r="C52" s="9">
        <v>80000</v>
      </c>
      <c r="D52" s="10">
        <v>79540</v>
      </c>
      <c r="E52" s="10">
        <f t="shared" si="3"/>
        <v>460</v>
      </c>
      <c r="F52" s="11">
        <f t="shared" si="2"/>
        <v>0.99424999999999997</v>
      </c>
    </row>
    <row r="53" spans="1:6" s="13" customFormat="1" x14ac:dyDescent="0.25">
      <c r="A53" s="7" t="s">
        <v>57</v>
      </c>
      <c r="B53" s="8">
        <v>2305498100</v>
      </c>
      <c r="C53" s="9">
        <v>867242000</v>
      </c>
      <c r="D53" s="10">
        <f>731542000+135700000</f>
        <v>867242000</v>
      </c>
      <c r="E53" s="10">
        <f t="shared" si="3"/>
        <v>1438256100</v>
      </c>
      <c r="F53" s="11">
        <f t="shared" si="2"/>
        <v>0.37616253077805617</v>
      </c>
    </row>
    <row r="54" spans="1:6" s="13" customFormat="1" x14ac:dyDescent="0.25">
      <c r="A54" s="7" t="s">
        <v>28</v>
      </c>
      <c r="B54" s="8">
        <v>1088800</v>
      </c>
      <c r="C54" s="9">
        <v>61068.44</v>
      </c>
      <c r="D54" s="10">
        <v>61068.44</v>
      </c>
      <c r="E54" s="10">
        <f t="shared" si="3"/>
        <v>1027731.56</v>
      </c>
      <c r="F54" s="11">
        <f t="shared" si="2"/>
        <v>5.6087839823659079E-2</v>
      </c>
    </row>
    <row r="55" spans="1:6" s="13" customFormat="1" x14ac:dyDescent="0.25">
      <c r="A55" s="7" t="s">
        <v>58</v>
      </c>
      <c r="B55" s="8">
        <v>37933600</v>
      </c>
      <c r="C55" s="48">
        <v>218345602.63999999</v>
      </c>
      <c r="D55" s="10">
        <v>19133142.399999999</v>
      </c>
      <c r="E55" s="10">
        <f t="shared" si="3"/>
        <v>18800457.600000001</v>
      </c>
      <c r="F55" s="11">
        <f t="shared" si="2"/>
        <v>0.50438509395364528</v>
      </c>
    </row>
    <row r="56" spans="1:6" s="13" customFormat="1" x14ac:dyDescent="0.25">
      <c r="A56" s="7" t="s">
        <v>59</v>
      </c>
      <c r="B56" s="8">
        <v>354760200</v>
      </c>
      <c r="C56" s="48"/>
      <c r="D56" s="10">
        <v>199212460.24000001</v>
      </c>
      <c r="E56" s="10">
        <f t="shared" si="3"/>
        <v>155547739.75999999</v>
      </c>
      <c r="F56" s="11">
        <f t="shared" si="2"/>
        <v>0.56154117694149464</v>
      </c>
    </row>
    <row r="57" spans="1:6" s="13" customFormat="1" ht="45" x14ac:dyDescent="0.25">
      <c r="A57" s="7" t="s">
        <v>60</v>
      </c>
      <c r="B57" s="8">
        <v>120186000</v>
      </c>
      <c r="C57" s="9">
        <v>106495586.47</v>
      </c>
      <c r="D57" s="10">
        <v>106495586.47</v>
      </c>
      <c r="E57" s="10">
        <f t="shared" si="3"/>
        <v>13690413.530000001</v>
      </c>
      <c r="F57" s="11">
        <f t="shared" si="2"/>
        <v>0.88608978142212902</v>
      </c>
    </row>
    <row r="58" spans="1:6" s="13" customFormat="1" ht="45" x14ac:dyDescent="0.25">
      <c r="A58" s="7" t="s">
        <v>61</v>
      </c>
      <c r="B58" s="8">
        <v>225176000</v>
      </c>
      <c r="C58" s="9"/>
      <c r="D58" s="10">
        <v>118518540.20999999</v>
      </c>
      <c r="E58" s="10">
        <f t="shared" si="3"/>
        <v>106657459.79000001</v>
      </c>
      <c r="F58" s="11">
        <f t="shared" si="2"/>
        <v>0.52633735482467048</v>
      </c>
    </row>
    <row r="59" spans="1:6" s="13" customFormat="1" x14ac:dyDescent="0.25">
      <c r="A59" s="7" t="s">
        <v>62</v>
      </c>
      <c r="B59" s="8">
        <v>49067730</v>
      </c>
      <c r="C59" s="9"/>
      <c r="D59" s="10">
        <v>49067730</v>
      </c>
      <c r="E59" s="10">
        <f t="shared" si="3"/>
        <v>0</v>
      </c>
      <c r="F59" s="11">
        <f t="shared" si="2"/>
        <v>1</v>
      </c>
    </row>
    <row r="60" spans="1:6" s="13" customFormat="1" x14ac:dyDescent="0.25">
      <c r="A60" s="7" t="s">
        <v>63</v>
      </c>
      <c r="B60" s="8">
        <v>27779000</v>
      </c>
      <c r="C60" s="9"/>
      <c r="D60" s="10">
        <v>17796900</v>
      </c>
      <c r="E60" s="10">
        <f t="shared" si="3"/>
        <v>9982100</v>
      </c>
      <c r="F60" s="11">
        <f t="shared" si="2"/>
        <v>0.64066021095071812</v>
      </c>
    </row>
    <row r="61" spans="1:6" s="13" customFormat="1" x14ac:dyDescent="0.25">
      <c r="A61" s="31" t="s">
        <v>64</v>
      </c>
      <c r="B61" s="8">
        <v>442974392</v>
      </c>
      <c r="C61" s="9"/>
      <c r="D61" s="10">
        <v>235238330</v>
      </c>
      <c r="E61" s="10">
        <f t="shared" si="3"/>
        <v>207736062</v>
      </c>
      <c r="F61" s="11">
        <f t="shared" si="2"/>
        <v>0.53104272898917371</v>
      </c>
    </row>
    <row r="62" spans="1:6" s="13" customFormat="1" x14ac:dyDescent="0.25">
      <c r="A62" s="7" t="s">
        <v>65</v>
      </c>
      <c r="B62" s="8">
        <v>166135300</v>
      </c>
      <c r="C62" s="9"/>
      <c r="D62" s="10">
        <v>75383300</v>
      </c>
      <c r="E62" s="10">
        <f t="shared" si="3"/>
        <v>90752000</v>
      </c>
      <c r="F62" s="11">
        <f t="shared" si="2"/>
        <v>0.453746434382097</v>
      </c>
    </row>
    <row r="63" spans="1:6" s="13" customFormat="1" x14ac:dyDescent="0.25">
      <c r="A63" s="7" t="s">
        <v>66</v>
      </c>
      <c r="B63" s="8">
        <v>57984800</v>
      </c>
      <c r="C63" s="9"/>
      <c r="D63" s="10">
        <v>25960150</v>
      </c>
      <c r="E63" s="10">
        <f t="shared" si="3"/>
        <v>32024650</v>
      </c>
      <c r="F63" s="11">
        <f t="shared" si="2"/>
        <v>0.4477061229839544</v>
      </c>
    </row>
    <row r="64" spans="1:6" s="13" customFormat="1" x14ac:dyDescent="0.25">
      <c r="A64" s="7" t="s">
        <v>67</v>
      </c>
      <c r="B64" s="8">
        <v>15923700</v>
      </c>
      <c r="C64" s="9"/>
      <c r="D64" s="10">
        <v>7346395.5999999996</v>
      </c>
      <c r="E64" s="10">
        <f t="shared" si="3"/>
        <v>8577304.4000000004</v>
      </c>
      <c r="F64" s="11">
        <f t="shared" si="2"/>
        <v>0.46134978679578237</v>
      </c>
    </row>
    <row r="65" spans="1:6" s="13" customFormat="1" ht="30" x14ac:dyDescent="0.25">
      <c r="A65" s="7" t="s">
        <v>68</v>
      </c>
      <c r="B65" s="8">
        <v>360100</v>
      </c>
      <c r="C65" s="9"/>
      <c r="D65" s="10">
        <v>160260</v>
      </c>
      <c r="E65" s="10">
        <f t="shared" si="3"/>
        <v>199840</v>
      </c>
      <c r="F65" s="11">
        <f t="shared" si="2"/>
        <v>0.44504304359900027</v>
      </c>
    </row>
    <row r="66" spans="1:6" s="13" customFormat="1" x14ac:dyDescent="0.25">
      <c r="A66" s="7" t="s">
        <v>69</v>
      </c>
      <c r="B66" s="8">
        <v>9707300</v>
      </c>
      <c r="C66" s="9"/>
      <c r="D66" s="10">
        <v>4519900</v>
      </c>
      <c r="E66" s="10">
        <f t="shared" si="3"/>
        <v>5187400</v>
      </c>
      <c r="F66" s="11">
        <f t="shared" si="2"/>
        <v>0.46561865812326808</v>
      </c>
    </row>
    <row r="67" spans="1:6" s="13" customFormat="1" x14ac:dyDescent="0.25">
      <c r="A67" s="7" t="s">
        <v>70</v>
      </c>
      <c r="B67" s="8">
        <v>732079000</v>
      </c>
      <c r="C67" s="9"/>
      <c r="D67" s="10">
        <v>363389756</v>
      </c>
      <c r="E67" s="10">
        <f t="shared" si="3"/>
        <v>368689244</v>
      </c>
      <c r="F67" s="11">
        <f t="shared" si="2"/>
        <v>0.49638052177428937</v>
      </c>
    </row>
    <row r="68" spans="1:6" s="13" customFormat="1" x14ac:dyDescent="0.25">
      <c r="A68" s="7" t="s">
        <v>71</v>
      </c>
      <c r="B68" s="8">
        <v>11140000</v>
      </c>
      <c r="C68" s="9"/>
      <c r="D68" s="10">
        <v>5464887</v>
      </c>
      <c r="E68" s="10">
        <f t="shared" si="3"/>
        <v>5675113</v>
      </c>
      <c r="F68" s="11">
        <f t="shared" si="2"/>
        <v>0.49056436265709158</v>
      </c>
    </row>
    <row r="69" spans="1:6" s="13" customFormat="1" x14ac:dyDescent="0.25">
      <c r="A69" s="7" t="s">
        <v>72</v>
      </c>
      <c r="B69" s="8">
        <v>1057200</v>
      </c>
      <c r="C69" s="9"/>
      <c r="D69" s="10">
        <v>421550</v>
      </c>
      <c r="E69" s="10">
        <f t="shared" si="3"/>
        <v>635650</v>
      </c>
      <c r="F69" s="11">
        <f t="shared" si="2"/>
        <v>0.39874195989405981</v>
      </c>
    </row>
    <row r="70" spans="1:6" s="13" customFormat="1" x14ac:dyDescent="0.25">
      <c r="A70" s="7" t="s">
        <v>73</v>
      </c>
      <c r="B70" s="8">
        <v>761331200</v>
      </c>
      <c r="C70" s="9"/>
      <c r="D70" s="10">
        <v>552122500</v>
      </c>
      <c r="E70" s="10">
        <f t="shared" si="3"/>
        <v>209208700</v>
      </c>
      <c r="F70" s="11">
        <f t="shared" si="2"/>
        <v>0.7252067168664571</v>
      </c>
    </row>
    <row r="71" spans="1:6" s="13" customFormat="1" x14ac:dyDescent="0.25">
      <c r="A71" s="7" t="s">
        <v>74</v>
      </c>
      <c r="B71" s="8">
        <v>24631300</v>
      </c>
      <c r="C71" s="9"/>
      <c r="D71" s="10">
        <v>10546300</v>
      </c>
      <c r="E71" s="10">
        <f t="shared" si="3"/>
        <v>14085000</v>
      </c>
      <c r="F71" s="11">
        <f t="shared" si="2"/>
        <v>0.42816660103202026</v>
      </c>
    </row>
    <row r="72" spans="1:6" s="13" customFormat="1" x14ac:dyDescent="0.25">
      <c r="A72" s="7" t="s">
        <v>75</v>
      </c>
      <c r="B72" s="8">
        <v>286919600</v>
      </c>
      <c r="C72" s="9"/>
      <c r="D72" s="10">
        <v>134332900</v>
      </c>
      <c r="E72" s="10">
        <f t="shared" si="3"/>
        <v>152586700</v>
      </c>
      <c r="F72" s="11">
        <f t="shared" si="2"/>
        <v>0.46819004348256443</v>
      </c>
    </row>
    <row r="73" spans="1:6" s="13" customFormat="1" ht="45" x14ac:dyDescent="0.25">
      <c r="A73" s="7" t="s">
        <v>18</v>
      </c>
      <c r="B73" s="8">
        <v>1285780</v>
      </c>
      <c r="C73" s="9"/>
      <c r="D73" s="10">
        <v>220000</v>
      </c>
      <c r="E73" s="10">
        <f t="shared" si="3"/>
        <v>1065780</v>
      </c>
      <c r="F73" s="11">
        <f t="shared" si="2"/>
        <v>0.17110236587907729</v>
      </c>
    </row>
    <row r="74" spans="1:6" s="13" customFormat="1" ht="30" x14ac:dyDescent="0.25">
      <c r="A74" s="7" t="s">
        <v>76</v>
      </c>
      <c r="B74" s="8">
        <v>81441600</v>
      </c>
      <c r="C74" s="9"/>
      <c r="D74" s="10">
        <v>27148700</v>
      </c>
      <c r="E74" s="10">
        <f t="shared" si="3"/>
        <v>54292900</v>
      </c>
      <c r="F74" s="11">
        <f t="shared" si="2"/>
        <v>0.33335175143906798</v>
      </c>
    </row>
    <row r="75" spans="1:6" s="13" customFormat="1" x14ac:dyDescent="0.25">
      <c r="A75" s="7" t="s">
        <v>77</v>
      </c>
      <c r="B75" s="8">
        <f>1058394200+4360000+10500000+2100000+10477200+16752096+1454006+168300</f>
        <v>1104205802</v>
      </c>
      <c r="C75" s="9"/>
      <c r="D75" s="10">
        <f>609170038+4360000+10500000+2100000+10477200+16752096+1454006+168300+502798</f>
        <v>655484438</v>
      </c>
      <c r="E75" s="10">
        <f t="shared" si="3"/>
        <v>448721364</v>
      </c>
      <c r="F75" s="11">
        <f t="shared" si="2"/>
        <v>0.59362524342178746</v>
      </c>
    </row>
    <row r="76" spans="1:6" s="13" customFormat="1" ht="30" x14ac:dyDescent="0.25">
      <c r="A76" s="7" t="s">
        <v>78</v>
      </c>
      <c r="B76" s="8">
        <v>103825600</v>
      </c>
      <c r="C76" s="9"/>
      <c r="D76" s="10">
        <v>38278140.200000003</v>
      </c>
      <c r="E76" s="10">
        <f t="shared" si="3"/>
        <v>65547459.799999997</v>
      </c>
      <c r="F76" s="11">
        <f>D76/B76</f>
        <v>0.36867728382980691</v>
      </c>
    </row>
    <row r="77" spans="1:6" s="13" customFormat="1" ht="30" x14ac:dyDescent="0.25">
      <c r="A77" s="7" t="s">
        <v>79</v>
      </c>
      <c r="B77" s="8">
        <v>80586600</v>
      </c>
      <c r="C77" s="9"/>
      <c r="D77" s="10">
        <v>48352200</v>
      </c>
      <c r="E77" s="10">
        <f t="shared" si="3"/>
        <v>32234400</v>
      </c>
      <c r="F77" s="11">
        <f t="shared" si="2"/>
        <v>0.6000029781626226</v>
      </c>
    </row>
    <row r="78" spans="1:6" s="13" customFormat="1" x14ac:dyDescent="0.25">
      <c r="A78" s="7" t="s">
        <v>80</v>
      </c>
      <c r="B78" s="8">
        <v>241948500</v>
      </c>
      <c r="C78" s="9"/>
      <c r="D78" s="10">
        <v>123203200</v>
      </c>
      <c r="E78" s="10">
        <f t="shared" si="3"/>
        <v>118745300</v>
      </c>
      <c r="F78" s="11">
        <f t="shared" si="2"/>
        <v>0.509212497700957</v>
      </c>
    </row>
    <row r="79" spans="1:6" s="13" customFormat="1" x14ac:dyDescent="0.25">
      <c r="A79" s="7" t="s">
        <v>81</v>
      </c>
      <c r="B79" s="8">
        <v>307606000</v>
      </c>
      <c r="C79" s="9"/>
      <c r="D79" s="10">
        <v>176640000</v>
      </c>
      <c r="E79" s="10">
        <f t="shared" si="3"/>
        <v>130966000</v>
      </c>
      <c r="F79" s="11">
        <f>D79/B79</f>
        <v>0.57424107462143126</v>
      </c>
    </row>
    <row r="80" spans="1:6" s="13" customFormat="1" ht="45" x14ac:dyDescent="0.25">
      <c r="A80" s="7" t="s">
        <v>82</v>
      </c>
      <c r="B80" s="8">
        <v>22468300</v>
      </c>
      <c r="C80" s="9"/>
      <c r="D80" s="10">
        <v>11642064</v>
      </c>
      <c r="E80" s="10">
        <f t="shared" si="3"/>
        <v>10826236</v>
      </c>
      <c r="F80" s="11">
        <f t="shared" si="2"/>
        <v>0.51815508961514667</v>
      </c>
    </row>
    <row r="81" spans="1:6" s="13" customFormat="1" x14ac:dyDescent="0.25">
      <c r="A81" s="7" t="s">
        <v>83</v>
      </c>
      <c r="B81" s="8">
        <v>245055500</v>
      </c>
      <c r="C81" s="9"/>
      <c r="D81" s="10">
        <v>132824200</v>
      </c>
      <c r="E81" s="10">
        <f t="shared" si="3"/>
        <v>112231300</v>
      </c>
      <c r="F81" s="11">
        <f t="shared" si="2"/>
        <v>0.5420168084372724</v>
      </c>
    </row>
    <row r="82" spans="1:6" s="13" customFormat="1" ht="45" x14ac:dyDescent="0.25">
      <c r="A82" s="7" t="s">
        <v>84</v>
      </c>
      <c r="B82" s="8">
        <v>9776400</v>
      </c>
      <c r="C82" s="9"/>
      <c r="D82" s="10">
        <v>6473300</v>
      </c>
      <c r="E82" s="10">
        <f t="shared" si="3"/>
        <v>3303100</v>
      </c>
      <c r="F82" s="11">
        <f t="shared" si="2"/>
        <v>0.66213534634425764</v>
      </c>
    </row>
    <row r="83" spans="1:6" s="13" customFormat="1" ht="30" x14ac:dyDescent="0.25">
      <c r="A83" s="7" t="s">
        <v>85</v>
      </c>
      <c r="B83" s="8">
        <v>363930900</v>
      </c>
      <c r="C83" s="9"/>
      <c r="D83" s="10">
        <f>190594349+34254600</f>
        <v>224848949</v>
      </c>
      <c r="E83" s="10">
        <f t="shared" si="3"/>
        <v>139081951</v>
      </c>
      <c r="F83" s="11">
        <f t="shared" si="2"/>
        <v>0.61783417951045105</v>
      </c>
    </row>
    <row r="84" spans="1:6" s="13" customFormat="1" ht="45" x14ac:dyDescent="0.25">
      <c r="A84" s="18" t="s">
        <v>86</v>
      </c>
      <c r="B84" s="8">
        <f>1350000+2974750+17500+400000</f>
        <v>4742250</v>
      </c>
      <c r="C84" s="9"/>
      <c r="D84" s="10">
        <v>0</v>
      </c>
      <c r="E84" s="10">
        <f t="shared" si="3"/>
        <v>4742250</v>
      </c>
      <c r="F84" s="11">
        <f t="shared" si="2"/>
        <v>0</v>
      </c>
    </row>
    <row r="85" spans="1:6" s="13" customFormat="1" ht="45" x14ac:dyDescent="0.25">
      <c r="A85" s="18" t="s">
        <v>87</v>
      </c>
      <c r="B85" s="8">
        <v>0</v>
      </c>
      <c r="C85" s="9">
        <v>0</v>
      </c>
      <c r="D85" s="10">
        <v>0</v>
      </c>
      <c r="E85" s="10"/>
      <c r="F85" s="11" t="e">
        <f t="shared" si="2"/>
        <v>#DIV/0!</v>
      </c>
    </row>
    <row r="86" spans="1:6" s="13" customFormat="1" ht="18.75" x14ac:dyDescent="0.25">
      <c r="A86" s="32" t="s">
        <v>88</v>
      </c>
      <c r="B86" s="33">
        <f>SUM(B50:B85)</f>
        <v>8334370054</v>
      </c>
      <c r="C86" s="33"/>
      <c r="D86" s="33">
        <f>SUM(D50:D85)</f>
        <v>4354184381.9200001</v>
      </c>
      <c r="E86" s="34">
        <f>SUM(E50:E85)</f>
        <v>3980185672.0799999</v>
      </c>
      <c r="F86" s="11">
        <f t="shared" si="2"/>
        <v>0.52243713126587787</v>
      </c>
    </row>
    <row r="87" spans="1:6" s="38" customFormat="1" ht="18" x14ac:dyDescent="0.25">
      <c r="A87" s="35" t="s">
        <v>89</v>
      </c>
      <c r="B87" s="36">
        <f>B49+B86</f>
        <v>10463967882</v>
      </c>
      <c r="C87" s="36">
        <f>SUM(C4:C86)</f>
        <v>1340404464.0000002</v>
      </c>
      <c r="D87" s="36">
        <f>D49+D86</f>
        <v>5349593965.9300003</v>
      </c>
      <c r="E87" s="36">
        <f>E86+E49</f>
        <v>5114373916.0699997</v>
      </c>
      <c r="F87" s="37">
        <f t="shared" si="2"/>
        <v>0.51123952464841871</v>
      </c>
    </row>
    <row r="88" spans="1:6" s="40" customFormat="1" x14ac:dyDescent="0.2">
      <c r="A88" s="39"/>
      <c r="D88" s="41"/>
    </row>
    <row r="89" spans="1:6" x14ac:dyDescent="0.25">
      <c r="D89" s="42"/>
    </row>
    <row r="90" spans="1:6" x14ac:dyDescent="0.25">
      <c r="B90" s="42"/>
      <c r="D90" s="42"/>
    </row>
    <row r="91" spans="1:6" x14ac:dyDescent="0.25">
      <c r="C91" s="42"/>
    </row>
    <row r="93" spans="1:6" x14ac:dyDescent="0.25">
      <c r="C93" s="42"/>
    </row>
  </sheetData>
  <mergeCells count="4">
    <mergeCell ref="A1:F1"/>
    <mergeCell ref="A2:A3"/>
    <mergeCell ref="B2:B3"/>
    <mergeCell ref="C55:C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2015-10-15T06:13:56Z</dcterms:modified>
</cp:coreProperties>
</file>