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defaultThemeVersion="124226"/>
  <bookViews>
    <workbookView xWindow="0" yWindow="135" windowWidth="9435" windowHeight="4035" tabRatio="601" activeTab="1"/>
  </bookViews>
  <sheets>
    <sheet name="3квартал" sheetId="8129" r:id="rId1"/>
    <sheet name="3квартал (2)" sheetId="8130" r:id="rId2"/>
  </sheets>
  <definedNames>
    <definedName name="_xlnm.Print_Area" localSheetId="0">'3квартал'!$A$1:$T$81</definedName>
    <definedName name="_xlnm.Print_Area" localSheetId="1">'3квартал (2)'!$A$1:$T$81</definedName>
  </definedNames>
  <calcPr calcId="145621"/>
</workbook>
</file>

<file path=xl/calcChain.xml><?xml version="1.0" encoding="utf-8"?>
<calcChain xmlns="http://schemas.openxmlformats.org/spreadsheetml/2006/main">
  <c r="R96" i="8130" l="1"/>
  <c r="T91" i="8130"/>
  <c r="R91" i="8130"/>
  <c r="S83" i="8130"/>
  <c r="Q83" i="8130"/>
  <c r="Q79" i="8130"/>
  <c r="R78" i="8130"/>
  <c r="R83" i="8130" s="1"/>
  <c r="P78" i="8130"/>
  <c r="P83" i="8130" s="1"/>
  <c r="O78" i="8130"/>
  <c r="O83" i="8130" s="1"/>
  <c r="M78" i="8130"/>
  <c r="M83" i="8130" s="1"/>
  <c r="J78" i="8130"/>
  <c r="J83" i="8130" s="1"/>
  <c r="I78" i="8130"/>
  <c r="I83" i="8130" s="1"/>
  <c r="H78" i="8130"/>
  <c r="H83" i="8130" s="1"/>
  <c r="G78" i="8130"/>
  <c r="G83" i="8130" s="1"/>
  <c r="E78" i="8130"/>
  <c r="E83" i="8130" s="1"/>
  <c r="D78" i="8130"/>
  <c r="D83" i="8130" s="1"/>
  <c r="C78" i="8130"/>
  <c r="C83" i="8130" s="1"/>
  <c r="T77" i="8130"/>
  <c r="S77" i="8130"/>
  <c r="T76" i="8130"/>
  <c r="S76" i="8130"/>
  <c r="T75" i="8130"/>
  <c r="S75" i="8130"/>
  <c r="T74" i="8130"/>
  <c r="S74" i="8130"/>
  <c r="T73" i="8130"/>
  <c r="S73" i="8130"/>
  <c r="T72" i="8130"/>
  <c r="S72" i="8130"/>
  <c r="T71" i="8130"/>
  <c r="S71" i="8130"/>
  <c r="T70" i="8130"/>
  <c r="S70" i="8130"/>
  <c r="T69" i="8130"/>
  <c r="S69" i="8130"/>
  <c r="T68" i="8130"/>
  <c r="S68" i="8130"/>
  <c r="T67" i="8130"/>
  <c r="S67" i="8130"/>
  <c r="T66" i="8130"/>
  <c r="S66" i="8130"/>
  <c r="T65" i="8130"/>
  <c r="S65" i="8130"/>
  <c r="T64" i="8130"/>
  <c r="S64" i="8130"/>
  <c r="T63" i="8130"/>
  <c r="S63" i="8130"/>
  <c r="T62" i="8130"/>
  <c r="S62" i="8130"/>
  <c r="T61" i="8130"/>
  <c r="S61" i="8130"/>
  <c r="T60" i="8130"/>
  <c r="S60" i="8130"/>
  <c r="T59" i="8130"/>
  <c r="S59" i="8130"/>
  <c r="T58" i="8130"/>
  <c r="S58" i="8130"/>
  <c r="T57" i="8130"/>
  <c r="S57" i="8130"/>
  <c r="T56" i="8130"/>
  <c r="S56" i="8130"/>
  <c r="T55" i="8130"/>
  <c r="S55" i="8130"/>
  <c r="T54" i="8130"/>
  <c r="S54" i="8130"/>
  <c r="T53" i="8130"/>
  <c r="S53" i="8130"/>
  <c r="T52" i="8130"/>
  <c r="S52" i="8130"/>
  <c r="T51" i="8130"/>
  <c r="S51" i="8130"/>
  <c r="T50" i="8130"/>
  <c r="S50" i="8130"/>
  <c r="T49" i="8130"/>
  <c r="S49" i="8130"/>
  <c r="T48" i="8130"/>
  <c r="S48" i="8130"/>
  <c r="T47" i="8130"/>
  <c r="S47" i="8130"/>
  <c r="L47" i="8130"/>
  <c r="L78" i="8130" s="1"/>
  <c r="L83" i="8130" s="1"/>
  <c r="K47" i="8130"/>
  <c r="K78" i="8130" s="1"/>
  <c r="K83" i="8130" s="1"/>
  <c r="F47" i="8130"/>
  <c r="F78" i="8130" s="1"/>
  <c r="F83" i="8130" s="1"/>
  <c r="T46" i="8130"/>
  <c r="S46" i="8130"/>
  <c r="N46" i="8130"/>
  <c r="T45" i="8130"/>
  <c r="S45" i="8130"/>
  <c r="S78" i="8130" s="1"/>
  <c r="N45" i="8130"/>
  <c r="T43" i="8130"/>
  <c r="S43" i="8130"/>
  <c r="T42" i="8130"/>
  <c r="S42" i="8130"/>
  <c r="T41" i="8130"/>
  <c r="S41" i="8130"/>
  <c r="T40" i="8130"/>
  <c r="S40" i="8130"/>
  <c r="T39" i="8130"/>
  <c r="S39" i="8130"/>
  <c r="T38" i="8130"/>
  <c r="S38" i="8130"/>
  <c r="T37" i="8130"/>
  <c r="S37" i="8130"/>
  <c r="T36" i="8130"/>
  <c r="S36" i="8130"/>
  <c r="T35" i="8130"/>
  <c r="S35" i="8130"/>
  <c r="T34" i="8130"/>
  <c r="S34" i="8130"/>
  <c r="T33" i="8130"/>
  <c r="S33" i="8130"/>
  <c r="T32" i="8130"/>
  <c r="S32" i="8130"/>
  <c r="T31" i="8130"/>
  <c r="S31" i="8130"/>
  <c r="T30" i="8130"/>
  <c r="S30" i="8130"/>
  <c r="T29" i="8130"/>
  <c r="S29" i="8130"/>
  <c r="T28" i="8130"/>
  <c r="S28" i="8130"/>
  <c r="T27" i="8130"/>
  <c r="S27" i="8130"/>
  <c r="T26" i="8130"/>
  <c r="S26" i="8130"/>
  <c r="T25" i="8130"/>
  <c r="S25" i="8130"/>
  <c r="T24" i="8130"/>
  <c r="S24" i="8130"/>
  <c r="N24" i="8130"/>
  <c r="K24" i="8130"/>
  <c r="F24" i="8130"/>
  <c r="T23" i="8130"/>
  <c r="S23" i="8130"/>
  <c r="N23" i="8130"/>
  <c r="K23" i="8130"/>
  <c r="F23" i="8130"/>
  <c r="T22" i="8130"/>
  <c r="S22" i="8130"/>
  <c r="N22" i="8130"/>
  <c r="K22" i="8130"/>
  <c r="F22" i="8130"/>
  <c r="T21" i="8130"/>
  <c r="S21" i="8130"/>
  <c r="N21" i="8130"/>
  <c r="K21" i="8130"/>
  <c r="T20" i="8130"/>
  <c r="S20" i="8130"/>
  <c r="S17" i="8130" s="1"/>
  <c r="S16" i="8130" s="1"/>
  <c r="T19" i="8130"/>
  <c r="S19" i="8130"/>
  <c r="N19" i="8130"/>
  <c r="K19" i="8130"/>
  <c r="K17" i="8130" s="1"/>
  <c r="K16" i="8130" s="1"/>
  <c r="T18" i="8130"/>
  <c r="S18" i="8130"/>
  <c r="L18" i="8130"/>
  <c r="N18" i="8130" s="1"/>
  <c r="N17" i="8130" s="1"/>
  <c r="N16" i="8130" s="1"/>
  <c r="K18" i="8130"/>
  <c r="R17" i="8130"/>
  <c r="T17" i="8130" s="1"/>
  <c r="P17" i="8130"/>
  <c r="O17" i="8130"/>
  <c r="M17" i="8130"/>
  <c r="L17" i="8130"/>
  <c r="J17" i="8130"/>
  <c r="I17" i="8130"/>
  <c r="H17" i="8130"/>
  <c r="G17" i="8130"/>
  <c r="F17" i="8130"/>
  <c r="E17" i="8130"/>
  <c r="D17" i="8130"/>
  <c r="C17" i="8130"/>
  <c r="R16" i="8130"/>
  <c r="R44" i="8130" s="1"/>
  <c r="P16" i="8130"/>
  <c r="O16" i="8130"/>
  <c r="M16" i="8130"/>
  <c r="L16" i="8130"/>
  <c r="J16" i="8130"/>
  <c r="I16" i="8130"/>
  <c r="H16" i="8130"/>
  <c r="G16" i="8130"/>
  <c r="F16" i="8130"/>
  <c r="E16" i="8130"/>
  <c r="D16" i="8130"/>
  <c r="C16" i="8130"/>
  <c r="C44" i="8130" s="1"/>
  <c r="C79" i="8130" s="1"/>
  <c r="T15" i="8130"/>
  <c r="S15" i="8130"/>
  <c r="T14" i="8130"/>
  <c r="S14" i="8130"/>
  <c r="N14" i="8130"/>
  <c r="K14" i="8130"/>
  <c r="F14" i="8130"/>
  <c r="T13" i="8130"/>
  <c r="S13" i="8130"/>
  <c r="N13" i="8130"/>
  <c r="K13" i="8130"/>
  <c r="F13" i="8130"/>
  <c r="T12" i="8130"/>
  <c r="S12" i="8130"/>
  <c r="L12" i="8130"/>
  <c r="N12" i="8130" s="1"/>
  <c r="K12" i="8130"/>
  <c r="F12" i="8130"/>
  <c r="T11" i="8130"/>
  <c r="S11" i="8130"/>
  <c r="L11" i="8130"/>
  <c r="N11" i="8130" s="1"/>
  <c r="K11" i="8130"/>
  <c r="F11" i="8130"/>
  <c r="T10" i="8130"/>
  <c r="S10" i="8130"/>
  <c r="N10" i="8130"/>
  <c r="K10" i="8130"/>
  <c r="F10" i="8130"/>
  <c r="T9" i="8130"/>
  <c r="S9" i="8130"/>
  <c r="T8" i="8130"/>
  <c r="S8" i="8130"/>
  <c r="P8" i="8130"/>
  <c r="O8" i="8130"/>
  <c r="N8" i="8130"/>
  <c r="M8" i="8130"/>
  <c r="M44" i="8130" s="1"/>
  <c r="M79" i="8130" s="1"/>
  <c r="L8" i="8130"/>
  <c r="K8" i="8130"/>
  <c r="J8" i="8130"/>
  <c r="J44" i="8130" s="1"/>
  <c r="J79" i="8130" s="1"/>
  <c r="I8" i="8130"/>
  <c r="I44" i="8130" s="1"/>
  <c r="I79" i="8130" s="1"/>
  <c r="H8" i="8130"/>
  <c r="G8" i="8130"/>
  <c r="F8" i="8130"/>
  <c r="E8" i="8130"/>
  <c r="E44" i="8130" s="1"/>
  <c r="E79" i="8130" s="1"/>
  <c r="D8" i="8130"/>
  <c r="T7" i="8130"/>
  <c r="S7" i="8130"/>
  <c r="N7" i="8130"/>
  <c r="K7" i="8130"/>
  <c r="F7" i="8130"/>
  <c r="T6" i="8130"/>
  <c r="S6" i="8130"/>
  <c r="N6" i="8130"/>
  <c r="K6" i="8130"/>
  <c r="F6" i="8130"/>
  <c r="T5" i="8130"/>
  <c r="S5" i="8130"/>
  <c r="N5" i="8130"/>
  <c r="K5" i="8130"/>
  <c r="F5" i="8130"/>
  <c r="T4" i="8130"/>
  <c r="S4" i="8130"/>
  <c r="N4" i="8130"/>
  <c r="K4" i="8130"/>
  <c r="F4" i="8130"/>
  <c r="F44" i="8130" l="1"/>
  <c r="F79" i="8130" s="1"/>
  <c r="D44" i="8130"/>
  <c r="D79" i="8130" s="1"/>
  <c r="H44" i="8130"/>
  <c r="H79" i="8130" s="1"/>
  <c r="L44" i="8130"/>
  <c r="L79" i="8130" s="1"/>
  <c r="P44" i="8130"/>
  <c r="P79" i="8130" s="1"/>
  <c r="K44" i="8130"/>
  <c r="K79" i="8130" s="1"/>
  <c r="N44" i="8130"/>
  <c r="S44" i="8130"/>
  <c r="S79" i="8130" s="1"/>
  <c r="G44" i="8130"/>
  <c r="G79" i="8130" s="1"/>
  <c r="O44" i="8130"/>
  <c r="O79" i="8130" s="1"/>
  <c r="R79" i="8130"/>
  <c r="T44" i="8130"/>
  <c r="T16" i="8130"/>
  <c r="N47" i="8130"/>
  <c r="N78" i="8130" s="1"/>
  <c r="T78" i="8130"/>
  <c r="T91" i="8129"/>
  <c r="R91" i="8129"/>
  <c r="Q83" i="8129"/>
  <c r="N83" i="8130" l="1"/>
  <c r="N79" i="8130"/>
  <c r="R84" i="8130"/>
  <c r="T79" i="8130"/>
  <c r="S83" i="8129"/>
  <c r="S72" i="8129"/>
  <c r="R78" i="8129"/>
  <c r="R83" i="8129" s="1"/>
  <c r="C78" i="8129"/>
  <c r="C83" i="8129" s="1"/>
  <c r="S77" i="8129"/>
  <c r="T77" i="8129"/>
  <c r="T9" i="8129"/>
  <c r="S8" i="8129"/>
  <c r="S20" i="8129"/>
  <c r="S18" i="8129"/>
  <c r="S19" i="8129"/>
  <c r="S17" i="8129" s="1"/>
  <c r="S16" i="8129" s="1"/>
  <c r="S44" i="8129" s="1"/>
  <c r="S21" i="8129"/>
  <c r="S6" i="8129"/>
  <c r="S37" i="8129"/>
  <c r="S38" i="8129"/>
  <c r="S39" i="8129"/>
  <c r="S23" i="8129"/>
  <c r="S10" i="8129"/>
  <c r="S13" i="8129"/>
  <c r="S40" i="8129"/>
  <c r="S32" i="8129"/>
  <c r="S33" i="8129"/>
  <c r="S35" i="8129"/>
  <c r="S27" i="8129"/>
  <c r="S30" i="8129"/>
  <c r="S9" i="8129"/>
  <c r="S4" i="8129"/>
  <c r="S11" i="8129"/>
  <c r="S12" i="8129"/>
  <c r="S15" i="8129"/>
  <c r="S14" i="8129"/>
  <c r="S28" i="8129"/>
  <c r="S24" i="8129"/>
  <c r="S29" i="8129"/>
  <c r="S31" i="8129"/>
  <c r="S25" i="8129"/>
  <c r="S41" i="8129"/>
  <c r="S5" i="8129"/>
  <c r="S7" i="8129"/>
  <c r="S22" i="8129"/>
  <c r="S36" i="8129"/>
  <c r="S42" i="8129"/>
  <c r="S34" i="8129"/>
  <c r="S26" i="8129"/>
  <c r="R17" i="8129"/>
  <c r="R16" i="8129"/>
  <c r="R44" i="8129" s="1"/>
  <c r="C17" i="8129"/>
  <c r="C16" i="8129" s="1"/>
  <c r="S50" i="8129"/>
  <c r="S63" i="8129"/>
  <c r="S65" i="8129"/>
  <c r="S69" i="8129"/>
  <c r="S58" i="8129"/>
  <c r="S49" i="8129"/>
  <c r="S59" i="8129"/>
  <c r="S56" i="8129"/>
  <c r="S66" i="8129"/>
  <c r="S68" i="8129"/>
  <c r="S60" i="8129"/>
  <c r="S61" i="8129"/>
  <c r="S67" i="8129"/>
  <c r="S71" i="8129"/>
  <c r="S70" i="8129"/>
  <c r="S57" i="8129"/>
  <c r="S52" i="8129"/>
  <c r="S51" i="8129"/>
  <c r="S53" i="8129"/>
  <c r="S62" i="8129"/>
  <c r="S64" i="8129"/>
  <c r="S55" i="8129"/>
  <c r="S48" i="8129"/>
  <c r="S45" i="8129"/>
  <c r="S46" i="8129"/>
  <c r="S47" i="8129"/>
  <c r="S73" i="8129"/>
  <c r="S74" i="8129"/>
  <c r="S75" i="8129"/>
  <c r="S76" i="8129"/>
  <c r="S54" i="8129"/>
  <c r="Q79" i="8129"/>
  <c r="S43" i="8129"/>
  <c r="T43" i="8129"/>
  <c r="T46" i="8129"/>
  <c r="T47" i="8129"/>
  <c r="T48" i="8129"/>
  <c r="T45" i="8129"/>
  <c r="T26" i="8129"/>
  <c r="T54" i="8129"/>
  <c r="T33" i="8129"/>
  <c r="T32" i="8129"/>
  <c r="T76" i="8129"/>
  <c r="T41" i="8129"/>
  <c r="T15" i="8129"/>
  <c r="D8" i="8129"/>
  <c r="D17" i="8129"/>
  <c r="D16" i="8129" s="1"/>
  <c r="D44" i="8129" s="1"/>
  <c r="D79" i="8129" s="1"/>
  <c r="E8" i="8129"/>
  <c r="E17" i="8129"/>
  <c r="E16" i="8129" s="1"/>
  <c r="E44" i="8129" s="1"/>
  <c r="F4" i="8129"/>
  <c r="F5" i="8129"/>
  <c r="F44" i="8129" s="1"/>
  <c r="F6" i="8129"/>
  <c r="F7" i="8129"/>
  <c r="F8" i="8129"/>
  <c r="F10" i="8129"/>
  <c r="F11" i="8129"/>
  <c r="F12" i="8129"/>
  <c r="F13" i="8129"/>
  <c r="F14" i="8129"/>
  <c r="F17" i="8129"/>
  <c r="F16" i="8129"/>
  <c r="F22" i="8129"/>
  <c r="F23" i="8129"/>
  <c r="F24" i="8129"/>
  <c r="G8" i="8129"/>
  <c r="G17" i="8129"/>
  <c r="G16" i="8129" s="1"/>
  <c r="G44" i="8129" s="1"/>
  <c r="G79" i="8129" s="1"/>
  <c r="H8" i="8129"/>
  <c r="H17" i="8129"/>
  <c r="H16" i="8129" s="1"/>
  <c r="H44" i="8129" s="1"/>
  <c r="I8" i="8129"/>
  <c r="I17" i="8129"/>
  <c r="I16" i="8129" s="1"/>
  <c r="I44" i="8129" s="1"/>
  <c r="I79" i="8129" s="1"/>
  <c r="J8" i="8129"/>
  <c r="J17" i="8129"/>
  <c r="J16" i="8129"/>
  <c r="K4" i="8129"/>
  <c r="K5" i="8129"/>
  <c r="K6" i="8129"/>
  <c r="K7" i="8129"/>
  <c r="K8" i="8129"/>
  <c r="K10" i="8129"/>
  <c r="K11" i="8129"/>
  <c r="K12" i="8129"/>
  <c r="K13" i="8129"/>
  <c r="K14" i="8129"/>
  <c r="K18" i="8129"/>
  <c r="K19" i="8129"/>
  <c r="K21" i="8129"/>
  <c r="K22" i="8129"/>
  <c r="K23" i="8129"/>
  <c r="K24" i="8129"/>
  <c r="L8" i="8129"/>
  <c r="L11" i="8129"/>
  <c r="L12" i="8129"/>
  <c r="L18" i="8129"/>
  <c r="L17" i="8129" s="1"/>
  <c r="L16" i="8129" s="1"/>
  <c r="M8" i="8129"/>
  <c r="M17" i="8129"/>
  <c r="M16" i="8129" s="1"/>
  <c r="N4" i="8129"/>
  <c r="N5" i="8129"/>
  <c r="N6" i="8129"/>
  <c r="N7" i="8129"/>
  <c r="N8" i="8129"/>
  <c r="N10" i="8129"/>
  <c r="N11" i="8129"/>
  <c r="N12" i="8129"/>
  <c r="N13" i="8129"/>
  <c r="N14" i="8129"/>
  <c r="N19" i="8129"/>
  <c r="N21" i="8129"/>
  <c r="N22" i="8129"/>
  <c r="N23" i="8129"/>
  <c r="N24" i="8129"/>
  <c r="O8" i="8129"/>
  <c r="O17" i="8129"/>
  <c r="O16" i="8129" s="1"/>
  <c r="P8" i="8129"/>
  <c r="P17" i="8129"/>
  <c r="P16" i="8129" s="1"/>
  <c r="T34" i="8129"/>
  <c r="T23" i="8129"/>
  <c r="T42" i="8129"/>
  <c r="T19" i="8129"/>
  <c r="T35" i="8129"/>
  <c r="T5" i="8129"/>
  <c r="T6" i="8129"/>
  <c r="T7" i="8129"/>
  <c r="T8" i="8129"/>
  <c r="T10" i="8129"/>
  <c r="T11" i="8129"/>
  <c r="T12" i="8129"/>
  <c r="T13" i="8129"/>
  <c r="T14" i="8129"/>
  <c r="T17" i="8129"/>
  <c r="T18" i="8129"/>
  <c r="T20" i="8129"/>
  <c r="T21" i="8129"/>
  <c r="T22" i="8129"/>
  <c r="T24" i="8129"/>
  <c r="T25" i="8129"/>
  <c r="T27" i="8129"/>
  <c r="T28" i="8129"/>
  <c r="T29" i="8129"/>
  <c r="T30" i="8129"/>
  <c r="T31" i="8129"/>
  <c r="T36" i="8129"/>
  <c r="T37" i="8129"/>
  <c r="T38" i="8129"/>
  <c r="T39" i="8129"/>
  <c r="T40" i="8129"/>
  <c r="D78" i="8129"/>
  <c r="D83" i="8129" s="1"/>
  <c r="E78" i="8129"/>
  <c r="E83" i="8129" s="1"/>
  <c r="F47" i="8129"/>
  <c r="F78" i="8129"/>
  <c r="G78" i="8129"/>
  <c r="G83" i="8129" s="1"/>
  <c r="H78" i="8129"/>
  <c r="H83" i="8129" s="1"/>
  <c r="I78" i="8129"/>
  <c r="I83" i="8129" s="1"/>
  <c r="J78" i="8129"/>
  <c r="J83" i="8129" s="1"/>
  <c r="K47" i="8129"/>
  <c r="K78" i="8129" s="1"/>
  <c r="K83" i="8129" s="1"/>
  <c r="L47" i="8129"/>
  <c r="L78" i="8129" s="1"/>
  <c r="L83" i="8129" s="1"/>
  <c r="M78" i="8129"/>
  <c r="M83" i="8129" s="1"/>
  <c r="N45" i="8129"/>
  <c r="N46" i="8129"/>
  <c r="O78" i="8129"/>
  <c r="O83" i="8129" s="1"/>
  <c r="P78" i="8129"/>
  <c r="P83" i="8129" s="1"/>
  <c r="T78" i="8129"/>
  <c r="T75" i="8129"/>
  <c r="T74" i="8129"/>
  <c r="T73" i="8129"/>
  <c r="T49" i="8129"/>
  <c r="T50" i="8129"/>
  <c r="T51" i="8129"/>
  <c r="T52" i="8129"/>
  <c r="T53" i="8129"/>
  <c r="T55" i="8129"/>
  <c r="T56" i="8129"/>
  <c r="T57" i="8129"/>
  <c r="T58" i="8129"/>
  <c r="T59" i="8129"/>
  <c r="T60" i="8129"/>
  <c r="T61" i="8129"/>
  <c r="T62" i="8129"/>
  <c r="T63" i="8129"/>
  <c r="T64" i="8129"/>
  <c r="T65" i="8129"/>
  <c r="T66" i="8129"/>
  <c r="T67" i="8129"/>
  <c r="T68" i="8129"/>
  <c r="T69" i="8129"/>
  <c r="T70" i="8129"/>
  <c r="T71" i="8129"/>
  <c r="T72" i="8129"/>
  <c r="T4" i="8129"/>
  <c r="P44" i="8129" l="1"/>
  <c r="P79" i="8129" s="1"/>
  <c r="K17" i="8129"/>
  <c r="K16" i="8129" s="1"/>
  <c r="K44" i="8129" s="1"/>
  <c r="K79" i="8129" s="1"/>
  <c r="F79" i="8129"/>
  <c r="F83" i="8129"/>
  <c r="N18" i="8129"/>
  <c r="N17" i="8129" s="1"/>
  <c r="N16" i="8129" s="1"/>
  <c r="N44" i="8129" s="1"/>
  <c r="J44" i="8129"/>
  <c r="J79" i="8129" s="1"/>
  <c r="H79" i="8129"/>
  <c r="E79" i="8129"/>
  <c r="N47" i="8129"/>
  <c r="N78" i="8129" s="1"/>
  <c r="N83" i="8129" s="1"/>
  <c r="O44" i="8129"/>
  <c r="O79" i="8129" s="1"/>
  <c r="M44" i="8129"/>
  <c r="M79" i="8129" s="1"/>
  <c r="S78" i="8129"/>
  <c r="S79" i="8129" s="1"/>
  <c r="L44" i="8129"/>
  <c r="L79" i="8129" s="1"/>
  <c r="R79" i="8129"/>
  <c r="R84" i="8129" s="1"/>
  <c r="C44" i="8129"/>
  <c r="C79" i="8129" s="1"/>
  <c r="T16" i="8129"/>
  <c r="N79" i="8129" l="1"/>
  <c r="T79" i="8129"/>
  <c r="T44" i="8129"/>
</calcChain>
</file>

<file path=xl/sharedStrings.xml><?xml version="1.0" encoding="utf-8"?>
<sst xmlns="http://schemas.openxmlformats.org/spreadsheetml/2006/main" count="277" uniqueCount="101">
  <si>
    <t>226</t>
  </si>
  <si>
    <t>КЭС</t>
  </si>
  <si>
    <t>по</t>
  </si>
  <si>
    <t>262</t>
  </si>
  <si>
    <t>Курсы повышения квалификации</t>
  </si>
  <si>
    <t>Оздоровление детей и подростков</t>
  </si>
  <si>
    <t>Пенсионное обеспечение</t>
  </si>
  <si>
    <t>263</t>
  </si>
  <si>
    <t>Технический надзор</t>
  </si>
  <si>
    <t>Автомобильные перевозки</t>
  </si>
  <si>
    <t>ГОД</t>
  </si>
  <si>
    <t>Ж/д перевозки</t>
  </si>
  <si>
    <t>Перевозка н/летних ФФК</t>
  </si>
  <si>
    <t>Летние оздоровит мероприятия</t>
  </si>
  <si>
    <t>251</t>
  </si>
  <si>
    <t>Субсидии</t>
  </si>
  <si>
    <t>Зубопротезирование</t>
  </si>
  <si>
    <t>Учреждения соц обслуживания</t>
  </si>
  <si>
    <t>Органы соц защиты</t>
  </si>
  <si>
    <t>ЕДК (30% ЖКУ) многодетным</t>
  </si>
  <si>
    <t>ЕДК ЖКХ сельским специалистам</t>
  </si>
  <si>
    <t>Услуги ЖКУ ФБ ФФК</t>
  </si>
  <si>
    <t>Единовременная госсоцпомощь</t>
  </si>
  <si>
    <t>Соцпособие на погребение</t>
  </si>
  <si>
    <t>Единовременная выплата юбилярам</t>
  </si>
  <si>
    <t>Единовременное пособие при рождении</t>
  </si>
  <si>
    <t>Проезд на транспорте школьникам</t>
  </si>
  <si>
    <t>Доноры ФБ ФФК</t>
  </si>
  <si>
    <t>Другие вопросы соц. политики : в том числе</t>
  </si>
  <si>
    <t>в том числе</t>
  </si>
  <si>
    <t>%</t>
  </si>
  <si>
    <t>с нач года</t>
  </si>
  <si>
    <t>ВСЕГО</t>
  </si>
  <si>
    <t>Остаток</t>
  </si>
  <si>
    <t>1 квартала</t>
  </si>
  <si>
    <t xml:space="preserve">Поствакциональные осложнения </t>
  </si>
  <si>
    <t xml:space="preserve"> Наименование показателя</t>
  </si>
  <si>
    <t>финансирование</t>
  </si>
  <si>
    <t>План 9 месяцев</t>
  </si>
  <si>
    <t xml:space="preserve">финансирование </t>
  </si>
  <si>
    <t>9 месяцев</t>
  </si>
  <si>
    <t>Автострахование для инвалидов</t>
  </si>
  <si>
    <t>за 9 м-цев</t>
  </si>
  <si>
    <t xml:space="preserve">Бюджет комитета </t>
  </si>
  <si>
    <t>Расх. на выплаты ( Слава матери)</t>
  </si>
  <si>
    <t>Межбюджетные трансферты</t>
  </si>
  <si>
    <t>Ежемесячное детское пособие ОБ</t>
  </si>
  <si>
    <t>"Ветеран труда Ленинградской области"</t>
  </si>
  <si>
    <t>Соцподдержка многодетных в форме ЕДВ</t>
  </si>
  <si>
    <t>Питание беременным женщинам, кормящим матерям, детям до 3-х лет.</t>
  </si>
  <si>
    <t>Выплата пособия молодым специалистам</t>
  </si>
  <si>
    <t>квартал</t>
  </si>
  <si>
    <t>услуги связи</t>
  </si>
  <si>
    <t>прочие услуги</t>
  </si>
  <si>
    <t>увеличение ст-ти матер запасов</t>
  </si>
  <si>
    <t>Информатизация  в том числе:</t>
  </si>
  <si>
    <t>Лимит</t>
  </si>
  <si>
    <t>2 квартал</t>
  </si>
  <si>
    <t>1 полугодие</t>
  </si>
  <si>
    <t>1 полугодия</t>
  </si>
  <si>
    <t>% освоения</t>
  </si>
  <si>
    <t>Герой труда</t>
  </si>
  <si>
    <t>Герой СССР,РФ</t>
  </si>
  <si>
    <t xml:space="preserve">лимит </t>
  </si>
  <si>
    <t>3 квартал</t>
  </si>
  <si>
    <t>за 1 полугодие</t>
  </si>
  <si>
    <t>Пособие беременной жене военнослужащего</t>
  </si>
  <si>
    <t>остаток</t>
  </si>
  <si>
    <t>с нач.года</t>
  </si>
  <si>
    <t>Денежная компенсация расходов на бензин, ТО и запчасти</t>
  </si>
  <si>
    <t>Выплата денежного содержания спортсменам</t>
  </si>
  <si>
    <t>Почетный гражданин ЛО</t>
  </si>
  <si>
    <t>содержание имущества</t>
  </si>
  <si>
    <t>Пособие по уходу за ребенком гражданам, подвергшимся радиации</t>
  </si>
  <si>
    <t xml:space="preserve">Пособие по уходу за ребен до 1,5 л </t>
  </si>
  <si>
    <t>Пособие на рождение ФСС</t>
  </si>
  <si>
    <t>Поступило средств Ф.Б.</t>
  </si>
  <si>
    <t>Выплата лицам, награжденным знаком отличия Ленинградской области "За заслуги перед Ленинградской областью"</t>
  </si>
  <si>
    <t>Долгосрочная целевая программа "Дети Ленинградской области" на 2011-2013 годы</t>
  </si>
  <si>
    <t>Долгосрочная целевая программа "Социальная поддержка граждан пожилого возраста и инвалидов в Ленинградской области" на 2011-2013 годы</t>
  </si>
  <si>
    <t>Долгосрочная целевая программа "Формирование доступной среды жизнедеятельности для инвалидов в Ленинградской области" на 2011-2013 годы</t>
  </si>
  <si>
    <t>Пособия семьям умерш. депутатов</t>
  </si>
  <si>
    <t>Герои Соц. Труда</t>
  </si>
  <si>
    <t xml:space="preserve">ЕДК ЖПР </t>
  </si>
  <si>
    <t xml:space="preserve">ЕДК ВТ </t>
  </si>
  <si>
    <t xml:space="preserve">ЕДВ ЖПР </t>
  </si>
  <si>
    <t xml:space="preserve">ЕДВ ВТ </t>
  </si>
  <si>
    <t xml:space="preserve">ЕДВ ТТ </t>
  </si>
  <si>
    <t xml:space="preserve">Дома-интернаты </t>
  </si>
  <si>
    <t>Субсидии общественным организациям и иным некоммерческим объединениям</t>
  </si>
  <si>
    <t>Резервный фонд Правительства Ленинградской области</t>
  </si>
  <si>
    <t>Долгосрочная целевая программа "Улучшение качества жизни детей-инвалидов и детей с ограниченными возможностями в Ленинградской области на 2012-2014 годы"</t>
  </si>
  <si>
    <t>Пособие беременной жене военнослужащего (остатки пр. лет)</t>
  </si>
  <si>
    <t>Дополнительное единовременное пособие при рождении одновременно трех и более детей</t>
  </si>
  <si>
    <t>ДЦП "Укрепление материально-технической базы учреждений социального обслуживания населения Ленинградской области на 2012-2014 годы"</t>
  </si>
  <si>
    <t>ЕДК ЖПР (утрата имущества)</t>
  </si>
  <si>
    <t>ДЦП "Оказание адресной помощи нераб. пенс. на част. возм. расх. по газиф. жил. помещения "</t>
  </si>
  <si>
    <t>исп. Барышев А.Ю.</t>
  </si>
  <si>
    <t>ДЦП Укрепление МТБ учреждений социального обслуживания</t>
  </si>
  <si>
    <t xml:space="preserve">Информация о финансировании  на 01.01.2013 года  </t>
  </si>
  <si>
    <t>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</si>
</sst>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.00"/>
    <numFmt numFmtId="165" formatCode="#,##0_ ;\-#,##0\ "/>
    <numFmt numFmtId="166" formatCode="#,##0.00_р_.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Arial Cyr"/>
      <family val="2"/>
      <charset val="204"/>
    </font>
    <font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8"/>
      <name val="Arial Cyr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Protection="1">
      <protection locked="0"/>
    </xf>
    <xf numFmtId="3" fontId="13" fillId="0" borderId="1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 vertical="top"/>
      <protection locked="0"/>
    </xf>
    <xf numFmtId="164" fontId="6" fillId="0" borderId="0" xfId="0" applyNumberFormat="1" applyFont="1" applyFill="1" applyAlignment="1" applyProtection="1">
      <alignment horizontal="center" vertical="top"/>
      <protection locked="0"/>
    </xf>
    <xf numFmtId="0" fontId="0" fillId="0" borderId="0" xfId="0" applyFill="1" applyProtection="1"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Alignment="1" applyProtection="1">
      <alignment horizontal="left" vertical="center" wrapText="1"/>
      <protection locked="0"/>
    </xf>
    <xf numFmtId="3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 applyFill="1" applyAlignment="1" applyProtection="1">
      <alignment horizontal="center" vertical="top"/>
      <protection locked="0"/>
    </xf>
    <xf numFmtId="165" fontId="4" fillId="0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Alignment="1" applyProtection="1">
      <alignment horizontal="left"/>
      <protection locked="0"/>
    </xf>
    <xf numFmtId="164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164" fontId="16" fillId="0" borderId="1" xfId="0" applyNumberFormat="1" applyFont="1" applyFill="1" applyBorder="1" applyAlignment="1" applyProtection="1">
      <alignment wrapText="1"/>
      <protection locked="0"/>
    </xf>
    <xf numFmtId="3" fontId="0" fillId="0" borderId="0" xfId="0" applyNumberFormat="1" applyFill="1" applyProtection="1">
      <protection locked="0"/>
    </xf>
    <xf numFmtId="4" fontId="4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1" xfId="0" applyNumberFormat="1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0" xfId="0" applyNumberFormat="1" applyFill="1" applyBorder="1" applyProtection="1">
      <protection locked="0"/>
    </xf>
    <xf numFmtId="164" fontId="16" fillId="2" borderId="1" xfId="0" applyNumberFormat="1" applyFont="1" applyFill="1" applyBorder="1" applyAlignment="1" applyProtection="1">
      <alignment wrapText="1"/>
      <protection locked="0"/>
    </xf>
    <xf numFmtId="3" fontId="13" fillId="2" borderId="1" xfId="0" applyNumberFormat="1" applyFont="1" applyFill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Protection="1">
      <protection locked="0"/>
    </xf>
    <xf numFmtId="164" fontId="14" fillId="2" borderId="0" xfId="0" applyNumberFormat="1" applyFont="1" applyFill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2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3" fontId="11" fillId="0" borderId="3" xfId="0" applyNumberFormat="1" applyFont="1" applyFill="1" applyBorder="1" applyAlignment="1" applyProtection="1">
      <alignment horizontal="center"/>
      <protection locked="0"/>
    </xf>
    <xf numFmtId="3" fontId="11" fillId="0" borderId="4" xfId="0" applyNumberFormat="1" applyFont="1" applyFill="1" applyBorder="1" applyAlignment="1" applyProtection="1">
      <alignment horizontal="center"/>
      <protection locked="0"/>
    </xf>
    <xf numFmtId="3" fontId="11" fillId="0" borderId="5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 applyProtection="1">
      <alignment horizontal="left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/>
      <protection locked="0"/>
    </xf>
    <xf numFmtId="3" fontId="8" fillId="0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Normal="100" workbookViewId="0">
      <pane xSplit="2" ySplit="3" topLeftCell="C4" activePane="bottomRight" state="frozenSplit"/>
      <selection pane="topRight" activeCell="F2" sqref="F2"/>
      <selection pane="bottomLeft" activeCell="A8" sqref="A8"/>
      <selection pane="bottomRight" sqref="A1:XFD1048576"/>
    </sheetView>
  </sheetViews>
  <sheetFormatPr defaultRowHeight="12.75" x14ac:dyDescent="0.2"/>
  <cols>
    <col min="1" max="1" width="38.85546875" style="11" customWidth="1"/>
    <col min="2" max="2" width="0.28515625" style="11" hidden="1" customWidth="1"/>
    <col min="3" max="3" width="23.42578125" style="11" customWidth="1"/>
    <col min="4" max="5" width="14.42578125" style="11" hidden="1" customWidth="1"/>
    <col min="6" max="6" width="14.28515625" style="11" hidden="1" customWidth="1"/>
    <col min="7" max="7" width="16.140625" style="11" hidden="1" customWidth="1"/>
    <col min="8" max="8" width="16" style="11" hidden="1" customWidth="1"/>
    <col min="9" max="9" width="17.42578125" style="11" hidden="1" customWidth="1"/>
    <col min="10" max="10" width="16.5703125" style="11" hidden="1" customWidth="1"/>
    <col min="11" max="13" width="15.7109375" style="11" hidden="1" customWidth="1"/>
    <col min="14" max="14" width="14.28515625" style="11" hidden="1" customWidth="1"/>
    <col min="15" max="15" width="11.42578125" style="11" hidden="1" customWidth="1"/>
    <col min="16" max="16" width="0.140625" style="11" customWidth="1"/>
    <col min="17" max="17" width="19.140625" style="11" customWidth="1"/>
    <col min="18" max="18" width="22.42578125" style="11" customWidth="1"/>
    <col min="19" max="19" width="16.28515625" style="11" customWidth="1"/>
    <col min="20" max="20" width="15" style="11" customWidth="1"/>
    <col min="21" max="21" width="15.85546875" style="11" customWidth="1"/>
    <col min="22" max="22" width="11.7109375" style="11" bestFit="1" customWidth="1"/>
    <col min="23" max="16384" width="9.140625" style="11"/>
  </cols>
  <sheetData>
    <row r="1" spans="1:20" ht="15.75" customHeight="1" x14ac:dyDescent="0.25">
      <c r="A1" s="64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0" ht="38.25" customHeight="1" x14ac:dyDescent="0.2">
      <c r="A2" s="67" t="s">
        <v>36</v>
      </c>
      <c r="B2" s="16" t="s">
        <v>2</v>
      </c>
      <c r="C2" s="69" t="s">
        <v>10</v>
      </c>
      <c r="D2" s="71" t="s">
        <v>29</v>
      </c>
      <c r="E2" s="72"/>
      <c r="F2" s="16" t="s">
        <v>33</v>
      </c>
      <c r="G2" s="16" t="s">
        <v>56</v>
      </c>
      <c r="H2" s="16" t="s">
        <v>56</v>
      </c>
      <c r="I2" s="16">
        <v>2</v>
      </c>
      <c r="J2" s="16">
        <v>3</v>
      </c>
      <c r="K2" s="16">
        <v>4</v>
      </c>
      <c r="L2" s="16" t="s">
        <v>56</v>
      </c>
      <c r="M2" s="16" t="s">
        <v>37</v>
      </c>
      <c r="N2" s="16" t="s">
        <v>33</v>
      </c>
      <c r="O2" s="16" t="s">
        <v>30</v>
      </c>
      <c r="P2" s="16" t="s">
        <v>63</v>
      </c>
      <c r="Q2" s="27" t="s">
        <v>76</v>
      </c>
      <c r="R2" s="16" t="s">
        <v>39</v>
      </c>
      <c r="S2" s="16" t="s">
        <v>67</v>
      </c>
      <c r="T2" s="16" t="s">
        <v>60</v>
      </c>
    </row>
    <row r="3" spans="1:20" s="14" customFormat="1" ht="21" customHeight="1" x14ac:dyDescent="0.2">
      <c r="A3" s="68"/>
      <c r="B3" s="12" t="s">
        <v>1</v>
      </c>
      <c r="C3" s="70"/>
      <c r="D3" s="12" t="s">
        <v>38</v>
      </c>
      <c r="E3" s="13" t="s">
        <v>39</v>
      </c>
      <c r="F3" s="12" t="s">
        <v>40</v>
      </c>
      <c r="G3" s="12" t="s">
        <v>34</v>
      </c>
      <c r="H3" s="12" t="s">
        <v>57</v>
      </c>
      <c r="I3" s="12" t="s">
        <v>51</v>
      </c>
      <c r="J3" s="12" t="s">
        <v>51</v>
      </c>
      <c r="K3" s="12" t="s">
        <v>51</v>
      </c>
      <c r="L3" s="12" t="s">
        <v>58</v>
      </c>
      <c r="M3" s="12" t="s">
        <v>65</v>
      </c>
      <c r="N3" s="12" t="s">
        <v>59</v>
      </c>
      <c r="O3" s="12" t="s">
        <v>42</v>
      </c>
      <c r="P3" s="12" t="s">
        <v>64</v>
      </c>
      <c r="Q3" s="12" t="s">
        <v>31</v>
      </c>
      <c r="R3" s="12" t="s">
        <v>68</v>
      </c>
      <c r="S3" s="12" t="s">
        <v>31</v>
      </c>
      <c r="T3" s="12" t="s">
        <v>31</v>
      </c>
    </row>
    <row r="4" spans="1:20" s="4" customFormat="1" ht="15" x14ac:dyDescent="0.2">
      <c r="A4" s="17" t="s">
        <v>4</v>
      </c>
      <c r="B4" s="2" t="s">
        <v>0</v>
      </c>
      <c r="C4" s="1">
        <v>516000</v>
      </c>
      <c r="D4" s="1">
        <v>360750</v>
      </c>
      <c r="E4" s="1">
        <v>360750</v>
      </c>
      <c r="F4" s="1">
        <f>D4-E4</f>
        <v>0</v>
      </c>
      <c r="G4" s="1">
        <v>154700</v>
      </c>
      <c r="H4" s="1">
        <v>151750</v>
      </c>
      <c r="I4" s="1">
        <v>151750</v>
      </c>
      <c r="J4" s="1">
        <v>71750</v>
      </c>
      <c r="K4" s="1">
        <f>C4-H4-I4-J4</f>
        <v>140750</v>
      </c>
      <c r="L4" s="1">
        <v>316500</v>
      </c>
      <c r="M4" s="1">
        <v>316500</v>
      </c>
      <c r="N4" s="1">
        <f>L4-M4</f>
        <v>0</v>
      </c>
      <c r="O4" s="3"/>
      <c r="P4" s="21">
        <v>71750</v>
      </c>
      <c r="Q4" s="26"/>
      <c r="R4" s="21">
        <v>515796</v>
      </c>
      <c r="S4" s="21">
        <f>C4-R4</f>
        <v>204</v>
      </c>
      <c r="T4" s="31">
        <f>R4/C4</f>
        <v>0.99960465116279074</v>
      </c>
    </row>
    <row r="5" spans="1:20" s="39" customFormat="1" ht="13.5" customHeight="1" x14ac:dyDescent="0.2">
      <c r="A5" s="32" t="s">
        <v>5</v>
      </c>
      <c r="B5" s="33" t="s">
        <v>3</v>
      </c>
      <c r="C5" s="34">
        <v>48532700</v>
      </c>
      <c r="D5" s="34">
        <v>8200000</v>
      </c>
      <c r="E5" s="34">
        <v>8199470</v>
      </c>
      <c r="F5" s="34">
        <f>D5-E5</f>
        <v>530</v>
      </c>
      <c r="G5" s="34">
        <v>0</v>
      </c>
      <c r="H5" s="34">
        <v>4500000</v>
      </c>
      <c r="I5" s="34">
        <v>4500000</v>
      </c>
      <c r="J5" s="34">
        <v>3700000</v>
      </c>
      <c r="K5" s="34">
        <f>C5-H5-I5-J5</f>
        <v>35832700</v>
      </c>
      <c r="L5" s="34">
        <v>7376431</v>
      </c>
      <c r="M5" s="34">
        <v>7376431</v>
      </c>
      <c r="N5" s="34">
        <f>L5-M5</f>
        <v>0</v>
      </c>
      <c r="O5" s="35"/>
      <c r="P5" s="36">
        <v>824068</v>
      </c>
      <c r="Q5" s="37">
        <v>48532700</v>
      </c>
      <c r="R5" s="36">
        <v>48532700</v>
      </c>
      <c r="S5" s="36">
        <f t="shared" ref="S5:S57" si="0">C5-R5</f>
        <v>0</v>
      </c>
      <c r="T5" s="38">
        <f t="shared" ref="T5:T43" si="1">R5/C5</f>
        <v>1</v>
      </c>
    </row>
    <row r="6" spans="1:20" s="41" customFormat="1" ht="15" x14ac:dyDescent="0.2">
      <c r="A6" s="32" t="s">
        <v>6</v>
      </c>
      <c r="B6" s="33" t="s">
        <v>7</v>
      </c>
      <c r="C6" s="34">
        <v>164543800</v>
      </c>
      <c r="D6" s="34">
        <v>33000000</v>
      </c>
      <c r="E6" s="34">
        <v>33000000</v>
      </c>
      <c r="F6" s="34">
        <f>D6-E6</f>
        <v>0</v>
      </c>
      <c r="G6" s="34">
        <v>13623700</v>
      </c>
      <c r="H6" s="34">
        <v>14200000</v>
      </c>
      <c r="I6" s="34">
        <v>12070000</v>
      </c>
      <c r="J6" s="34">
        <v>12070000</v>
      </c>
      <c r="K6" s="34">
        <f>C6-H6-I6-J6</f>
        <v>126203800</v>
      </c>
      <c r="L6" s="34">
        <v>28095350</v>
      </c>
      <c r="M6" s="34">
        <v>28095350</v>
      </c>
      <c r="N6" s="34">
        <f>L6-M6</f>
        <v>0</v>
      </c>
      <c r="O6" s="35"/>
      <c r="P6" s="36">
        <v>14300000</v>
      </c>
      <c r="Q6" s="40"/>
      <c r="R6" s="36">
        <v>164543800</v>
      </c>
      <c r="S6" s="36">
        <f t="shared" si="0"/>
        <v>0</v>
      </c>
      <c r="T6" s="38">
        <f t="shared" si="1"/>
        <v>1</v>
      </c>
    </row>
    <row r="7" spans="1:20" s="4" customFormat="1" ht="15" x14ac:dyDescent="0.2">
      <c r="A7" s="17" t="s">
        <v>8</v>
      </c>
      <c r="B7" s="2"/>
      <c r="C7" s="1">
        <v>100000</v>
      </c>
      <c r="D7" s="1">
        <v>71400</v>
      </c>
      <c r="E7" s="1">
        <v>0</v>
      </c>
      <c r="F7" s="1">
        <f>D7-E7</f>
        <v>71400</v>
      </c>
      <c r="G7" s="1">
        <v>0</v>
      </c>
      <c r="H7" s="1">
        <v>30675</v>
      </c>
      <c r="I7" s="1">
        <v>30675</v>
      </c>
      <c r="J7" s="1">
        <v>30675</v>
      </c>
      <c r="K7" s="1">
        <f>C7-H7-I7-J7</f>
        <v>7975</v>
      </c>
      <c r="L7" s="1">
        <v>100000</v>
      </c>
      <c r="M7" s="1">
        <v>100000</v>
      </c>
      <c r="N7" s="1">
        <f>L7-M7</f>
        <v>0</v>
      </c>
      <c r="O7" s="3"/>
      <c r="P7" s="21">
        <v>0</v>
      </c>
      <c r="Q7" s="26"/>
      <c r="R7" s="21">
        <v>100000</v>
      </c>
      <c r="S7" s="21">
        <f t="shared" si="0"/>
        <v>0</v>
      </c>
      <c r="T7" s="31">
        <f t="shared" si="1"/>
        <v>1</v>
      </c>
    </row>
    <row r="8" spans="1:20" s="4" customFormat="1" ht="15" x14ac:dyDescent="0.2">
      <c r="A8" s="17" t="s">
        <v>88</v>
      </c>
      <c r="B8" s="2"/>
      <c r="C8" s="1">
        <v>1090941641</v>
      </c>
      <c r="D8" s="1" t="e">
        <f>#REF!+#REF!</f>
        <v>#REF!</v>
      </c>
      <c r="E8" s="1" t="e">
        <f>#REF!+#REF!</f>
        <v>#REF!</v>
      </c>
      <c r="F8" s="1" t="e">
        <f>#REF!+#REF!</f>
        <v>#REF!</v>
      </c>
      <c r="G8" s="1" t="e">
        <f>#REF!+#REF!</f>
        <v>#REF!</v>
      </c>
      <c r="H8" s="1" t="e">
        <f>#REF!+#REF!</f>
        <v>#REF!</v>
      </c>
      <c r="I8" s="1" t="e">
        <f>#REF!+#REF!</f>
        <v>#REF!</v>
      </c>
      <c r="J8" s="1" t="e">
        <f>#REF!+#REF!</f>
        <v>#REF!</v>
      </c>
      <c r="K8" s="1" t="e">
        <f>#REF!+#REF!</f>
        <v>#REF!</v>
      </c>
      <c r="L8" s="1" t="e">
        <f>#REF!+#REF!</f>
        <v>#REF!</v>
      </c>
      <c r="M8" s="1" t="e">
        <f>#REF!+#REF!</f>
        <v>#REF!</v>
      </c>
      <c r="N8" s="1" t="e">
        <f>#REF!+#REF!</f>
        <v>#REF!</v>
      </c>
      <c r="O8" s="1" t="e">
        <f>#REF!+#REF!</f>
        <v>#REF!</v>
      </c>
      <c r="P8" s="1" t="e">
        <f>#REF!+#REF!</f>
        <v>#REF!</v>
      </c>
      <c r="Q8" s="26"/>
      <c r="R8" s="1">
        <v>1090941637.4400001</v>
      </c>
      <c r="S8" s="21">
        <f t="shared" si="0"/>
        <v>3.559999942779541</v>
      </c>
      <c r="T8" s="31">
        <f t="shared" si="1"/>
        <v>0.9999999967367641</v>
      </c>
    </row>
    <row r="9" spans="1:20" s="4" customFormat="1" ht="37.5" customHeight="1" x14ac:dyDescent="0.2">
      <c r="A9" s="17" t="s">
        <v>98</v>
      </c>
      <c r="B9" s="2"/>
      <c r="C9" s="1">
        <v>5224622.3600000003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6">
        <v>5224622.3600000003</v>
      </c>
      <c r="R9" s="1">
        <v>5224622.3600000003</v>
      </c>
      <c r="S9" s="21">
        <f t="shared" si="0"/>
        <v>0</v>
      </c>
      <c r="T9" s="31">
        <f t="shared" si="1"/>
        <v>1</v>
      </c>
    </row>
    <row r="10" spans="1:20" s="41" customFormat="1" ht="15" x14ac:dyDescent="0.2">
      <c r="A10" s="32" t="s">
        <v>81</v>
      </c>
      <c r="B10" s="33" t="s">
        <v>3</v>
      </c>
      <c r="C10" s="34">
        <v>1374000</v>
      </c>
      <c r="D10" s="34">
        <v>433440</v>
      </c>
      <c r="E10" s="34">
        <v>433440</v>
      </c>
      <c r="F10" s="34">
        <f>D10-E10</f>
        <v>0</v>
      </c>
      <c r="G10" s="34">
        <v>106810</v>
      </c>
      <c r="H10" s="34">
        <v>178800</v>
      </c>
      <c r="I10" s="34">
        <v>178800</v>
      </c>
      <c r="J10" s="34">
        <v>178800</v>
      </c>
      <c r="K10" s="34">
        <f>C10-H10-I10-J10</f>
        <v>837600</v>
      </c>
      <c r="L10" s="34">
        <v>297524</v>
      </c>
      <c r="M10" s="34">
        <v>297524</v>
      </c>
      <c r="N10" s="34">
        <f>L10-M10</f>
        <v>0</v>
      </c>
      <c r="O10" s="35"/>
      <c r="P10" s="36">
        <v>196674</v>
      </c>
      <c r="Q10" s="40"/>
      <c r="R10" s="36">
        <v>1374000</v>
      </c>
      <c r="S10" s="36">
        <f t="shared" si="0"/>
        <v>0</v>
      </c>
      <c r="T10" s="38">
        <f t="shared" si="1"/>
        <v>1</v>
      </c>
    </row>
    <row r="11" spans="1:20" s="41" customFormat="1" ht="15" x14ac:dyDescent="0.2">
      <c r="A11" s="32" t="s">
        <v>9</v>
      </c>
      <c r="B11" s="33" t="s">
        <v>0</v>
      </c>
      <c r="C11" s="34">
        <v>1678300</v>
      </c>
      <c r="D11" s="34">
        <v>1136000</v>
      </c>
      <c r="E11" s="34">
        <v>856560</v>
      </c>
      <c r="F11" s="34">
        <f>D11-E11</f>
        <v>279440</v>
      </c>
      <c r="G11" s="34">
        <v>709750</v>
      </c>
      <c r="H11" s="34">
        <v>455750</v>
      </c>
      <c r="I11" s="34">
        <v>455750</v>
      </c>
      <c r="J11" s="34">
        <v>219750</v>
      </c>
      <c r="K11" s="34">
        <f>C11-H11-I11-J11</f>
        <v>547050</v>
      </c>
      <c r="L11" s="34">
        <f>G11+H11</f>
        <v>1165500</v>
      </c>
      <c r="M11" s="34">
        <v>1124445.8799999999</v>
      </c>
      <c r="N11" s="34">
        <f>L11-M11</f>
        <v>41054.120000000112</v>
      </c>
      <c r="O11" s="35"/>
      <c r="P11" s="36">
        <v>998670</v>
      </c>
      <c r="Q11" s="40"/>
      <c r="R11" s="36">
        <v>1678239</v>
      </c>
      <c r="S11" s="36">
        <f t="shared" si="0"/>
        <v>61</v>
      </c>
      <c r="T11" s="38">
        <f t="shared" si="1"/>
        <v>0.99996365369719364</v>
      </c>
    </row>
    <row r="12" spans="1:20" s="39" customFormat="1" ht="15" x14ac:dyDescent="0.2">
      <c r="A12" s="32" t="s">
        <v>11</v>
      </c>
      <c r="B12" s="33" t="s">
        <v>3</v>
      </c>
      <c r="C12" s="34">
        <v>500000</v>
      </c>
      <c r="D12" s="34">
        <v>48510100</v>
      </c>
      <c r="E12" s="34">
        <v>48373156</v>
      </c>
      <c r="F12" s="34">
        <f>D12-E12</f>
        <v>136944</v>
      </c>
      <c r="G12" s="34">
        <v>159424</v>
      </c>
      <c r="H12" s="34">
        <v>12368649</v>
      </c>
      <c r="I12" s="34">
        <v>12368649</v>
      </c>
      <c r="J12" s="34">
        <v>30783688</v>
      </c>
      <c r="K12" s="34">
        <f>C12-H12-I12-J12</f>
        <v>-55020986</v>
      </c>
      <c r="L12" s="34">
        <f>G12+H12</f>
        <v>12528073</v>
      </c>
      <c r="M12" s="34">
        <v>11517255</v>
      </c>
      <c r="N12" s="34">
        <f>L12-M12</f>
        <v>1010818</v>
      </c>
      <c r="O12" s="35"/>
      <c r="P12" s="36">
        <v>30724927</v>
      </c>
      <c r="Q12" s="40"/>
      <c r="R12" s="36">
        <v>497426.01</v>
      </c>
      <c r="S12" s="36">
        <f t="shared" si="0"/>
        <v>2573.9899999999907</v>
      </c>
      <c r="T12" s="38">
        <f t="shared" si="1"/>
        <v>0.99485202000000006</v>
      </c>
    </row>
    <row r="13" spans="1:20" s="42" customFormat="1" ht="15" x14ac:dyDescent="0.2">
      <c r="A13" s="32" t="s">
        <v>44</v>
      </c>
      <c r="B13" s="33"/>
      <c r="C13" s="34">
        <v>1600000</v>
      </c>
      <c r="D13" s="34">
        <v>0</v>
      </c>
      <c r="E13" s="34">
        <v>0</v>
      </c>
      <c r="F13" s="34">
        <f>D13-E13</f>
        <v>0</v>
      </c>
      <c r="G13" s="34">
        <v>0</v>
      </c>
      <c r="H13" s="34">
        <v>0</v>
      </c>
      <c r="I13" s="34">
        <v>901625</v>
      </c>
      <c r="J13" s="34">
        <v>901625</v>
      </c>
      <c r="K13" s="34">
        <f>C13-H13-I13-J13</f>
        <v>-203250</v>
      </c>
      <c r="L13" s="34">
        <v>1080000</v>
      </c>
      <c r="M13" s="34">
        <v>1080000</v>
      </c>
      <c r="N13" s="34">
        <f>L13-M13</f>
        <v>0</v>
      </c>
      <c r="O13" s="35"/>
      <c r="P13" s="36">
        <v>1440000</v>
      </c>
      <c r="Q13" s="40"/>
      <c r="R13" s="36">
        <v>1600000</v>
      </c>
      <c r="S13" s="36">
        <f t="shared" si="0"/>
        <v>0</v>
      </c>
      <c r="T13" s="38">
        <f t="shared" si="1"/>
        <v>1</v>
      </c>
    </row>
    <row r="14" spans="1:20" s="42" customFormat="1" ht="30" x14ac:dyDescent="0.2">
      <c r="A14" s="32" t="s">
        <v>70</v>
      </c>
      <c r="B14" s="33"/>
      <c r="C14" s="34">
        <v>1931000</v>
      </c>
      <c r="D14" s="34">
        <v>0</v>
      </c>
      <c r="E14" s="34">
        <v>0</v>
      </c>
      <c r="F14" s="34">
        <f>D14-E14</f>
        <v>0</v>
      </c>
      <c r="G14" s="34">
        <v>0</v>
      </c>
      <c r="H14" s="34">
        <v>0</v>
      </c>
      <c r="I14" s="34">
        <v>0</v>
      </c>
      <c r="J14" s="34">
        <v>0</v>
      </c>
      <c r="K14" s="34">
        <f>C14-H14-I14-J14</f>
        <v>1931000</v>
      </c>
      <c r="L14" s="34">
        <v>5000</v>
      </c>
      <c r="M14" s="34">
        <v>5000</v>
      </c>
      <c r="N14" s="34">
        <f>L14-M14</f>
        <v>0</v>
      </c>
      <c r="O14" s="35"/>
      <c r="P14" s="36">
        <v>25000</v>
      </c>
      <c r="Q14" s="40"/>
      <c r="R14" s="36">
        <v>1926000</v>
      </c>
      <c r="S14" s="36">
        <f t="shared" si="0"/>
        <v>5000</v>
      </c>
      <c r="T14" s="38">
        <f t="shared" si="1"/>
        <v>0.99741066804764367</v>
      </c>
    </row>
    <row r="15" spans="1:20" s="42" customFormat="1" ht="30" x14ac:dyDescent="0.2">
      <c r="A15" s="32" t="s">
        <v>50</v>
      </c>
      <c r="B15" s="33"/>
      <c r="C15" s="34">
        <v>595000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  <c r="P15" s="36"/>
      <c r="Q15" s="40"/>
      <c r="R15" s="36">
        <v>580000</v>
      </c>
      <c r="S15" s="36">
        <f t="shared" si="0"/>
        <v>15000</v>
      </c>
      <c r="T15" s="38">
        <f t="shared" si="1"/>
        <v>0.97478991596638653</v>
      </c>
    </row>
    <row r="16" spans="1:20" s="4" customFormat="1" ht="30" x14ac:dyDescent="0.2">
      <c r="A16" s="17" t="s">
        <v>28</v>
      </c>
      <c r="B16" s="2"/>
      <c r="C16" s="1">
        <f>C17</f>
        <v>5330000</v>
      </c>
      <c r="D16" s="1" t="e">
        <f>D17+#REF!</f>
        <v>#REF!</v>
      </c>
      <c r="E16" s="1" t="e">
        <f>E17+#REF!</f>
        <v>#REF!</v>
      </c>
      <c r="F16" s="1" t="e">
        <f>F17+#REF!</f>
        <v>#REF!</v>
      </c>
      <c r="G16" s="1" t="e">
        <f>G17+#REF!</f>
        <v>#REF!</v>
      </c>
      <c r="H16" s="1" t="e">
        <f>H17+#REF!</f>
        <v>#REF!</v>
      </c>
      <c r="I16" s="1" t="e">
        <f>I17+#REF!</f>
        <v>#REF!</v>
      </c>
      <c r="J16" s="1" t="e">
        <f>J17+#REF!</f>
        <v>#REF!</v>
      </c>
      <c r="K16" s="1" t="e">
        <f>K17+#REF!</f>
        <v>#REF!</v>
      </c>
      <c r="L16" s="1" t="e">
        <f>L17+#REF!</f>
        <v>#REF!</v>
      </c>
      <c r="M16" s="1" t="e">
        <f>M17+#REF!</f>
        <v>#REF!</v>
      </c>
      <c r="N16" s="1" t="e">
        <f>N17+#REF!</f>
        <v>#REF!</v>
      </c>
      <c r="O16" s="1" t="e">
        <f>O17+#REF!</f>
        <v>#REF!</v>
      </c>
      <c r="P16" s="1" t="e">
        <f>P17+#REF!</f>
        <v>#REF!</v>
      </c>
      <c r="Q16" s="1"/>
      <c r="R16" s="1">
        <f>R17</f>
        <v>5325837.24</v>
      </c>
      <c r="S16" s="1">
        <f>S17</f>
        <v>4162.7599999997765</v>
      </c>
      <c r="T16" s="31">
        <f>R16/C16</f>
        <v>0.99921899437148221</v>
      </c>
    </row>
    <row r="17" spans="1:20" s="4" customFormat="1" ht="15" x14ac:dyDescent="0.2">
      <c r="A17" s="17" t="s">
        <v>55</v>
      </c>
      <c r="B17" s="2"/>
      <c r="C17" s="1">
        <f t="shared" ref="C17:P17" si="2">C18+C19+C20+C21</f>
        <v>5330000</v>
      </c>
      <c r="D17" s="1">
        <f t="shared" si="2"/>
        <v>0</v>
      </c>
      <c r="E17" s="1">
        <f t="shared" si="2"/>
        <v>0</v>
      </c>
      <c r="F17" s="1">
        <f t="shared" si="2"/>
        <v>0</v>
      </c>
      <c r="G17" s="1">
        <f t="shared" si="2"/>
        <v>70400</v>
      </c>
      <c r="H17" s="1">
        <f t="shared" si="2"/>
        <v>1175000</v>
      </c>
      <c r="I17" s="1">
        <f t="shared" si="2"/>
        <v>1175000</v>
      </c>
      <c r="J17" s="1">
        <f t="shared" si="2"/>
        <v>1291250</v>
      </c>
      <c r="K17" s="1">
        <f t="shared" si="2"/>
        <v>1628750</v>
      </c>
      <c r="L17" s="1">
        <f t="shared" si="2"/>
        <v>2663796</v>
      </c>
      <c r="M17" s="1">
        <f t="shared" si="2"/>
        <v>2663796</v>
      </c>
      <c r="N17" s="1">
        <f t="shared" si="2"/>
        <v>0</v>
      </c>
      <c r="O17" s="1">
        <f t="shared" si="2"/>
        <v>0</v>
      </c>
      <c r="P17" s="1">
        <f t="shared" si="2"/>
        <v>1083100</v>
      </c>
      <c r="Q17" s="1"/>
      <c r="R17" s="1">
        <f>R18+R19+R20+R21</f>
        <v>5325837.24</v>
      </c>
      <c r="S17" s="1">
        <f>S18+S19+S20+S21</f>
        <v>4162.7599999997765</v>
      </c>
      <c r="T17" s="31">
        <f t="shared" si="1"/>
        <v>0.99921899437148221</v>
      </c>
    </row>
    <row r="18" spans="1:20" s="4" customFormat="1" ht="14.25" x14ac:dyDescent="0.2">
      <c r="A18" s="22" t="s">
        <v>52</v>
      </c>
      <c r="B18" s="2"/>
      <c r="C18" s="1">
        <v>173540</v>
      </c>
      <c r="D18" s="1"/>
      <c r="E18" s="1"/>
      <c r="F18" s="1"/>
      <c r="G18" s="1">
        <v>35000</v>
      </c>
      <c r="H18" s="1">
        <v>35000</v>
      </c>
      <c r="I18" s="1">
        <v>35000</v>
      </c>
      <c r="J18" s="1">
        <v>35000</v>
      </c>
      <c r="K18" s="1">
        <f>C18-H18-I18-J18</f>
        <v>68540</v>
      </c>
      <c r="L18" s="1">
        <f>G18+H18</f>
        <v>70000</v>
      </c>
      <c r="M18" s="1">
        <v>70000</v>
      </c>
      <c r="N18" s="1">
        <f>L18-M18</f>
        <v>0</v>
      </c>
      <c r="O18" s="3"/>
      <c r="P18" s="21">
        <v>35000</v>
      </c>
      <c r="Q18" s="26"/>
      <c r="R18" s="21">
        <v>173460</v>
      </c>
      <c r="S18" s="21">
        <f t="shared" si="0"/>
        <v>80</v>
      </c>
      <c r="T18" s="31">
        <f t="shared" si="1"/>
        <v>0.99953901117897892</v>
      </c>
    </row>
    <row r="19" spans="1:20" s="4" customFormat="1" ht="14.25" x14ac:dyDescent="0.2">
      <c r="A19" s="22" t="s">
        <v>53</v>
      </c>
      <c r="B19" s="2"/>
      <c r="C19" s="1">
        <v>4796460</v>
      </c>
      <c r="D19" s="1"/>
      <c r="E19" s="1"/>
      <c r="F19" s="1"/>
      <c r="G19" s="1">
        <v>35400</v>
      </c>
      <c r="H19" s="1">
        <v>1035000</v>
      </c>
      <c r="I19" s="1">
        <v>1035000</v>
      </c>
      <c r="J19" s="1">
        <v>1133750</v>
      </c>
      <c r="K19" s="1">
        <f>C19-H19-I19-J19</f>
        <v>1592710</v>
      </c>
      <c r="L19" s="1">
        <v>2333156</v>
      </c>
      <c r="M19" s="1">
        <v>2333156</v>
      </c>
      <c r="N19" s="1">
        <f>L19-M19</f>
        <v>0</v>
      </c>
      <c r="O19" s="3"/>
      <c r="P19" s="21">
        <v>1048100</v>
      </c>
      <c r="Q19" s="26"/>
      <c r="R19" s="21">
        <v>4792377.24</v>
      </c>
      <c r="S19" s="21">
        <f>C19-R19</f>
        <v>4082.7599999997765</v>
      </c>
      <c r="T19" s="31">
        <f>R19/C19</f>
        <v>0.99914879723796302</v>
      </c>
    </row>
    <row r="20" spans="1:20" s="4" customFormat="1" ht="14.25" x14ac:dyDescent="0.2">
      <c r="A20" s="22" t="s">
        <v>72</v>
      </c>
      <c r="B20" s="2"/>
      <c r="C20" s="1">
        <v>60000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  <c r="P20" s="21"/>
      <c r="Q20" s="26"/>
      <c r="R20" s="21">
        <v>60000</v>
      </c>
      <c r="S20" s="21">
        <f t="shared" si="0"/>
        <v>0</v>
      </c>
      <c r="T20" s="31">
        <f t="shared" si="1"/>
        <v>1</v>
      </c>
    </row>
    <row r="21" spans="1:20" s="4" customFormat="1" ht="14.25" x14ac:dyDescent="0.2">
      <c r="A21" s="22" t="s">
        <v>54</v>
      </c>
      <c r="B21" s="2"/>
      <c r="C21" s="1">
        <v>300000</v>
      </c>
      <c r="D21" s="1"/>
      <c r="E21" s="1"/>
      <c r="F21" s="1"/>
      <c r="G21" s="1">
        <v>0</v>
      </c>
      <c r="H21" s="1">
        <v>105000</v>
      </c>
      <c r="I21" s="1">
        <v>105000</v>
      </c>
      <c r="J21" s="1">
        <v>122500</v>
      </c>
      <c r="K21" s="1">
        <f>C21-H21-I21-J21</f>
        <v>-32500</v>
      </c>
      <c r="L21" s="1">
        <v>260640</v>
      </c>
      <c r="M21" s="1">
        <v>260640</v>
      </c>
      <c r="N21" s="1">
        <f>L21-M21</f>
        <v>0</v>
      </c>
      <c r="O21" s="3"/>
      <c r="P21" s="21">
        <v>0</v>
      </c>
      <c r="Q21" s="26"/>
      <c r="R21" s="21">
        <v>300000</v>
      </c>
      <c r="S21" s="21">
        <f t="shared" si="0"/>
        <v>0</v>
      </c>
      <c r="T21" s="31">
        <f t="shared" si="1"/>
        <v>1</v>
      </c>
    </row>
    <row r="22" spans="1:20" s="41" customFormat="1" ht="15" x14ac:dyDescent="0.2">
      <c r="A22" s="32" t="s">
        <v>35</v>
      </c>
      <c r="B22" s="33" t="s">
        <v>3</v>
      </c>
      <c r="C22" s="34">
        <v>128000</v>
      </c>
      <c r="D22" s="34">
        <v>47000</v>
      </c>
      <c r="E22" s="34">
        <v>31347</v>
      </c>
      <c r="F22" s="34">
        <f>D22-E22</f>
        <v>15653</v>
      </c>
      <c r="G22" s="34">
        <v>17500</v>
      </c>
      <c r="H22" s="34">
        <v>14000</v>
      </c>
      <c r="I22" s="34">
        <v>14000</v>
      </c>
      <c r="J22" s="34">
        <v>13500</v>
      </c>
      <c r="K22" s="34">
        <f>C22-H22-I22-J22</f>
        <v>86500</v>
      </c>
      <c r="L22" s="34">
        <v>27000</v>
      </c>
      <c r="M22" s="34">
        <v>20347</v>
      </c>
      <c r="N22" s="34">
        <f>L22-M22</f>
        <v>6653</v>
      </c>
      <c r="O22" s="35"/>
      <c r="P22" s="36">
        <v>14500</v>
      </c>
      <c r="Q22" s="40">
        <v>128000</v>
      </c>
      <c r="R22" s="36">
        <v>128000</v>
      </c>
      <c r="S22" s="36">
        <f t="shared" si="0"/>
        <v>0</v>
      </c>
      <c r="T22" s="38">
        <f t="shared" si="1"/>
        <v>1</v>
      </c>
    </row>
    <row r="23" spans="1:20" s="41" customFormat="1" ht="15" x14ac:dyDescent="0.2">
      <c r="A23" s="32" t="s">
        <v>41</v>
      </c>
      <c r="B23" s="33"/>
      <c r="C23" s="34">
        <v>1123800</v>
      </c>
      <c r="D23" s="34">
        <v>7609000</v>
      </c>
      <c r="E23" s="34"/>
      <c r="F23" s="34">
        <f>D23-E23</f>
        <v>7609000</v>
      </c>
      <c r="G23" s="34">
        <v>0</v>
      </c>
      <c r="H23" s="34">
        <v>210000</v>
      </c>
      <c r="I23" s="34">
        <v>210000</v>
      </c>
      <c r="J23" s="34">
        <v>210000</v>
      </c>
      <c r="K23" s="34">
        <f>C23-H23-I23-J23</f>
        <v>493800</v>
      </c>
      <c r="L23" s="34">
        <v>167404</v>
      </c>
      <c r="M23" s="34">
        <v>167404</v>
      </c>
      <c r="N23" s="34">
        <f>L23-M23</f>
        <v>0</v>
      </c>
      <c r="O23" s="35"/>
      <c r="P23" s="36">
        <v>1032600</v>
      </c>
      <c r="Q23" s="40">
        <v>844000</v>
      </c>
      <c r="R23" s="36">
        <v>197294.92</v>
      </c>
      <c r="S23" s="36">
        <f>C23-R23</f>
        <v>926505.08</v>
      </c>
      <c r="T23" s="38">
        <f t="shared" si="1"/>
        <v>0.17556052678412529</v>
      </c>
    </row>
    <row r="24" spans="1:20" s="41" customFormat="1" ht="15" x14ac:dyDescent="0.2">
      <c r="A24" s="32" t="s">
        <v>12</v>
      </c>
      <c r="B24" s="33"/>
      <c r="C24" s="34">
        <v>213000</v>
      </c>
      <c r="D24" s="34">
        <v>210000</v>
      </c>
      <c r="E24" s="34">
        <v>51912</v>
      </c>
      <c r="F24" s="34">
        <f>D24-E24</f>
        <v>158088</v>
      </c>
      <c r="G24" s="34">
        <v>80000</v>
      </c>
      <c r="H24" s="34">
        <v>80000</v>
      </c>
      <c r="I24" s="34">
        <v>80000</v>
      </c>
      <c r="J24" s="34">
        <v>80000</v>
      </c>
      <c r="K24" s="34">
        <f>C24-H24-I24-J24</f>
        <v>-27000</v>
      </c>
      <c r="L24" s="34">
        <v>140000</v>
      </c>
      <c r="M24" s="34">
        <v>50697</v>
      </c>
      <c r="N24" s="34">
        <f>L24-M24</f>
        <v>89303</v>
      </c>
      <c r="O24" s="35"/>
      <c r="P24" s="36">
        <v>410700</v>
      </c>
      <c r="Q24" s="40">
        <v>130000</v>
      </c>
      <c r="R24" s="36">
        <v>58248.38</v>
      </c>
      <c r="S24" s="36">
        <f>C24-R24</f>
        <v>154751.62</v>
      </c>
      <c r="T24" s="38">
        <f t="shared" si="1"/>
        <v>0.27346657276995306</v>
      </c>
    </row>
    <row r="25" spans="1:20" s="41" customFormat="1" ht="30" x14ac:dyDescent="0.2">
      <c r="A25" s="32" t="s">
        <v>66</v>
      </c>
      <c r="B25" s="33"/>
      <c r="C25" s="34">
        <v>14764700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36"/>
      <c r="Q25" s="40">
        <v>14764700</v>
      </c>
      <c r="R25" s="36">
        <v>7486811.9199999999</v>
      </c>
      <c r="S25" s="36">
        <f t="shared" si="0"/>
        <v>7277888.0800000001</v>
      </c>
      <c r="T25" s="38">
        <f t="shared" si="1"/>
        <v>0.50707511293829199</v>
      </c>
    </row>
    <row r="26" spans="1:20" s="41" customFormat="1" ht="30" x14ac:dyDescent="0.2">
      <c r="A26" s="32" t="s">
        <v>92</v>
      </c>
      <c r="B26" s="33"/>
      <c r="C26" s="34">
        <v>837954.7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/>
      <c r="P26" s="36"/>
      <c r="Q26" s="40">
        <v>837954.7</v>
      </c>
      <c r="R26" s="36">
        <v>837954.7</v>
      </c>
      <c r="S26" s="36">
        <f t="shared" si="0"/>
        <v>0</v>
      </c>
      <c r="T26" s="38">
        <f t="shared" si="1"/>
        <v>1</v>
      </c>
    </row>
    <row r="27" spans="1:20" s="41" customFormat="1" ht="15" x14ac:dyDescent="0.2">
      <c r="A27" s="32" t="s">
        <v>71</v>
      </c>
      <c r="B27" s="33"/>
      <c r="C27" s="34">
        <v>900000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6"/>
      <c r="Q27" s="40"/>
      <c r="R27" s="36">
        <v>900000</v>
      </c>
      <c r="S27" s="36">
        <f t="shared" si="0"/>
        <v>0</v>
      </c>
      <c r="T27" s="38">
        <f t="shared" si="1"/>
        <v>1</v>
      </c>
    </row>
    <row r="28" spans="1:20" s="41" customFormat="1" ht="60" x14ac:dyDescent="0.2">
      <c r="A28" s="32" t="s">
        <v>77</v>
      </c>
      <c r="B28" s="33"/>
      <c r="C28" s="34">
        <v>540000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36"/>
      <c r="Q28" s="40"/>
      <c r="R28" s="36">
        <v>505000</v>
      </c>
      <c r="S28" s="36">
        <f t="shared" si="0"/>
        <v>35000</v>
      </c>
      <c r="T28" s="38">
        <f t="shared" si="1"/>
        <v>0.93518518518518523</v>
      </c>
    </row>
    <row r="29" spans="1:20" s="41" customFormat="1" ht="45" x14ac:dyDescent="0.2">
      <c r="A29" s="32" t="s">
        <v>78</v>
      </c>
      <c r="B29" s="33"/>
      <c r="C29" s="34">
        <v>4902500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  <c r="P29" s="36"/>
      <c r="Q29" s="40"/>
      <c r="R29" s="36">
        <v>4813301.4000000004</v>
      </c>
      <c r="S29" s="36">
        <f t="shared" ref="S29:S36" si="3">C29-R29</f>
        <v>89198.599999999627</v>
      </c>
      <c r="T29" s="38">
        <f t="shared" si="1"/>
        <v>0.98180548699643044</v>
      </c>
    </row>
    <row r="30" spans="1:20" s="41" customFormat="1" ht="75" x14ac:dyDescent="0.25">
      <c r="A30" s="43" t="s">
        <v>79</v>
      </c>
      <c r="B30" s="40"/>
      <c r="C30" s="34">
        <v>2950000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36">
        <v>2595299.2000000002</v>
      </c>
      <c r="S30" s="36">
        <f t="shared" si="3"/>
        <v>354700.79999999981</v>
      </c>
      <c r="T30" s="38">
        <f t="shared" si="1"/>
        <v>0.87976244067796616</v>
      </c>
    </row>
    <row r="31" spans="1:20" s="4" customFormat="1" ht="77.25" customHeight="1" x14ac:dyDescent="0.25">
      <c r="A31" s="28" t="s">
        <v>80</v>
      </c>
      <c r="B31" s="26"/>
      <c r="C31" s="1">
        <v>720000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1">
        <v>698800</v>
      </c>
      <c r="S31" s="21">
        <f t="shared" si="3"/>
        <v>21200</v>
      </c>
      <c r="T31" s="31">
        <f t="shared" si="1"/>
        <v>0.9705555555555555</v>
      </c>
    </row>
    <row r="32" spans="1:20" s="4" customFormat="1" ht="82.5" customHeight="1" x14ac:dyDescent="0.25">
      <c r="A32" s="28" t="s">
        <v>80</v>
      </c>
      <c r="B32" s="26"/>
      <c r="C32" s="1">
        <v>15579000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1">
        <v>15579000</v>
      </c>
      <c r="S32" s="21">
        <f t="shared" si="3"/>
        <v>0</v>
      </c>
      <c r="T32" s="31">
        <f t="shared" si="1"/>
        <v>1</v>
      </c>
    </row>
    <row r="33" spans="1:20" s="41" customFormat="1" ht="78.75" customHeight="1" x14ac:dyDescent="0.25">
      <c r="A33" s="43" t="s">
        <v>94</v>
      </c>
      <c r="B33" s="40"/>
      <c r="C33" s="34">
        <v>8570312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36">
        <v>8406349.1099999994</v>
      </c>
      <c r="S33" s="36">
        <f t="shared" si="3"/>
        <v>163962.8900000006</v>
      </c>
      <c r="T33" s="38">
        <f t="shared" si="1"/>
        <v>0.98086850397045044</v>
      </c>
    </row>
    <row r="34" spans="1:20" s="41" customFormat="1" ht="89.25" customHeight="1" x14ac:dyDescent="0.25">
      <c r="A34" s="43" t="s">
        <v>91</v>
      </c>
      <c r="B34" s="40"/>
      <c r="C34" s="34">
        <v>1000000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36">
        <v>1000000</v>
      </c>
      <c r="S34" s="36">
        <f t="shared" si="3"/>
        <v>0</v>
      </c>
      <c r="T34" s="38">
        <f t="shared" si="1"/>
        <v>1</v>
      </c>
    </row>
    <row r="35" spans="1:20" s="41" customFormat="1" ht="15" x14ac:dyDescent="0.2">
      <c r="A35" s="32" t="s">
        <v>62</v>
      </c>
      <c r="B35" s="33"/>
      <c r="C35" s="34">
        <v>197867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  <c r="P35" s="36">
        <v>11</v>
      </c>
      <c r="Q35" s="40">
        <v>197867</v>
      </c>
      <c r="R35" s="36">
        <v>197298</v>
      </c>
      <c r="S35" s="36">
        <f t="shared" si="3"/>
        <v>569</v>
      </c>
      <c r="T35" s="38">
        <f t="shared" si="1"/>
        <v>0.99712433099000841</v>
      </c>
    </row>
    <row r="36" spans="1:20" s="41" customFormat="1" ht="23.25" hidden="1" customHeight="1" x14ac:dyDescent="0.2">
      <c r="A36" s="32" t="s">
        <v>82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  <c r="P36" s="36"/>
      <c r="Q36" s="40"/>
      <c r="R36" s="36"/>
      <c r="S36" s="36">
        <f t="shared" si="3"/>
        <v>0</v>
      </c>
      <c r="T36" s="38" t="e">
        <f t="shared" si="1"/>
        <v>#DIV/0!</v>
      </c>
    </row>
    <row r="37" spans="1:20" s="41" customFormat="1" ht="45" x14ac:dyDescent="0.2">
      <c r="A37" s="32" t="s">
        <v>73</v>
      </c>
      <c r="B37" s="33"/>
      <c r="C37" s="34">
        <v>3245100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/>
      <c r="P37" s="36"/>
      <c r="Q37" s="40">
        <v>2755738.95</v>
      </c>
      <c r="R37" s="36">
        <v>2751086.96</v>
      </c>
      <c r="S37" s="36">
        <f t="shared" si="0"/>
        <v>494013.04000000004</v>
      </c>
      <c r="T37" s="38">
        <f t="shared" si="1"/>
        <v>0.8477664663646729</v>
      </c>
    </row>
    <row r="38" spans="1:20" s="41" customFormat="1" ht="30" x14ac:dyDescent="0.2">
      <c r="A38" s="32" t="s">
        <v>74</v>
      </c>
      <c r="B38" s="33"/>
      <c r="C38" s="34">
        <v>307729500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P38" s="36"/>
      <c r="Q38" s="40">
        <v>295319935.57999998</v>
      </c>
      <c r="R38" s="36">
        <v>294931005.10000002</v>
      </c>
      <c r="S38" s="36">
        <f t="shared" si="0"/>
        <v>12798494.899999976</v>
      </c>
      <c r="T38" s="38">
        <f t="shared" si="1"/>
        <v>0.95840991877606807</v>
      </c>
    </row>
    <row r="39" spans="1:20" s="41" customFormat="1" ht="15" x14ac:dyDescent="0.2">
      <c r="A39" s="32" t="s">
        <v>75</v>
      </c>
      <c r="B39" s="33"/>
      <c r="C39" s="34">
        <v>30987700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P39" s="36"/>
      <c r="Q39" s="40">
        <v>29347240.859999999</v>
      </c>
      <c r="R39" s="36">
        <v>29210782.34</v>
      </c>
      <c r="S39" s="36">
        <f t="shared" si="0"/>
        <v>1776917.6600000001</v>
      </c>
      <c r="T39" s="38">
        <f t="shared" si="1"/>
        <v>0.94265732338960295</v>
      </c>
    </row>
    <row r="40" spans="1:20" s="4" customFormat="1" ht="45" customHeight="1" x14ac:dyDescent="0.2">
      <c r="A40" s="17" t="s">
        <v>89</v>
      </c>
      <c r="B40" s="2"/>
      <c r="C40" s="1">
        <v>3602200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21"/>
      <c r="Q40" s="26"/>
      <c r="R40" s="21">
        <v>2363800</v>
      </c>
      <c r="S40" s="21">
        <f t="shared" si="0"/>
        <v>1238400</v>
      </c>
      <c r="T40" s="31">
        <f t="shared" si="1"/>
        <v>0.65621009383154738</v>
      </c>
    </row>
    <row r="41" spans="1:20" s="41" customFormat="1" ht="49.5" customHeight="1" x14ac:dyDescent="0.2">
      <c r="A41" s="32" t="s">
        <v>93</v>
      </c>
      <c r="B41" s="33"/>
      <c r="C41" s="34">
        <v>700000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  <c r="P41" s="36"/>
      <c r="Q41" s="40"/>
      <c r="R41" s="36">
        <v>700000</v>
      </c>
      <c r="S41" s="36">
        <f t="shared" si="0"/>
        <v>0</v>
      </c>
      <c r="T41" s="38">
        <f t="shared" si="1"/>
        <v>1</v>
      </c>
    </row>
    <row r="42" spans="1:20" s="41" customFormat="1" ht="27" customHeight="1" x14ac:dyDescent="0.2">
      <c r="A42" s="32" t="s">
        <v>90</v>
      </c>
      <c r="B42" s="33"/>
      <c r="C42" s="34">
        <v>4367600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/>
      <c r="P42" s="36"/>
      <c r="Q42" s="40"/>
      <c r="R42" s="36">
        <v>4367600</v>
      </c>
      <c r="S42" s="36">
        <f t="shared" si="0"/>
        <v>0</v>
      </c>
      <c r="T42" s="38">
        <f t="shared" si="1"/>
        <v>1</v>
      </c>
    </row>
    <row r="43" spans="1:20" s="41" customFormat="1" ht="43.5" customHeight="1" x14ac:dyDescent="0.2">
      <c r="A43" s="32" t="s">
        <v>96</v>
      </c>
      <c r="B43" s="33"/>
      <c r="C43" s="34">
        <v>3876800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5"/>
      <c r="P43" s="36"/>
      <c r="Q43" s="40">
        <v>1938400</v>
      </c>
      <c r="R43" s="36">
        <v>3876800</v>
      </c>
      <c r="S43" s="36">
        <f t="shared" si="0"/>
        <v>0</v>
      </c>
      <c r="T43" s="38">
        <f t="shared" si="1"/>
        <v>1</v>
      </c>
    </row>
    <row r="44" spans="1:20" s="6" customFormat="1" ht="17.25" customHeight="1" x14ac:dyDescent="0.2">
      <c r="A44" s="18" t="s">
        <v>43</v>
      </c>
      <c r="B44" s="5"/>
      <c r="C44" s="24">
        <f>C4+C5+C6+C7+C8+C10+C11+C12+C13+C14+C15+C16+C25+C27+C28+C22+C23+C24+C35+C29+C30+C31+C36+C37+C38+C39+C40+C42+C34+C41+C26+C32+C33+C43+C9</f>
        <v>1729803097.0599999</v>
      </c>
      <c r="D44" s="24" t="e">
        <f>D4+D5+D6+D7+D8+D10+D11+D12+D13+D14+D15+D16+D25+D27+D28+D22+D23+D24+D35+D29+D30+D31+#REF!+D36+D37+D38+D39+D40+D42+D34</f>
        <v>#REF!</v>
      </c>
      <c r="E44" s="24" t="e">
        <f>E4+E5+E6+E7+E8+E10+E11+E12+E13+E14+E15+E16+E25+E27+E28+E22+E23+E24+E35+E29+E30+E31+#REF!+E36+E37+E38+E39+E40+E42+E34</f>
        <v>#REF!</v>
      </c>
      <c r="F44" s="24" t="e">
        <f>F4+F5+F6+F7+F8+F10+F11+F12+F13+F14+F15+F16+F25+F27+F28+F22+F23+F24+F35+F29+F30+F31+#REF!+F36+F37+F38+F39+F40+F42+F34</f>
        <v>#REF!</v>
      </c>
      <c r="G44" s="24" t="e">
        <f>G4+G5+G6+G7+G8+G10+G11+G12+G13+G14+G15+G16+G25+G27+G28+G22+G23+G24+G35+G29+G30+G31+#REF!+G36+G37+G38+G39+G40+G42+G34</f>
        <v>#REF!</v>
      </c>
      <c r="H44" s="24" t="e">
        <f>H4+H5+H6+H7+H8+H10+H11+H12+H13+H14+H15+H16+H25+H27+H28+H22+H23+H24+H35+H29+H30+H31+#REF!+H36+H37+H38+H39+H40+H42+H34</f>
        <v>#REF!</v>
      </c>
      <c r="I44" s="24" t="e">
        <f>I4+I5+I6+I7+I8+I10+I11+I12+I13+I14+I15+I16+I25+I27+I28+I22+I23+I24+I35+I29+I30+I31+#REF!+I36+I37+I38+I39+I40+I42+I34</f>
        <v>#REF!</v>
      </c>
      <c r="J44" s="24" t="e">
        <f>J4+J5+J6+J7+J8+J10+J11+J12+J13+J14+J15+J16+J25+J27+J28+J22+J23+J24+J35+J29+J30+J31+#REF!+J36+J37+J38+J39+J40+J42+J34</f>
        <v>#REF!</v>
      </c>
      <c r="K44" s="24" t="e">
        <f>K4+K5+K6+K7+K8+K10+K11+K12+K13+K14+K15+K16+K25+K27+K28+K22+K23+K24+K35+K29+K30+K31+#REF!+K36+K37+K38+K39+K40+K42+K34</f>
        <v>#REF!</v>
      </c>
      <c r="L44" s="24" t="e">
        <f>L4+L5+L6+L7+L8+L10+L11+L12+L13+L14+L15+L16+L25+L27+L28+L22+L23+L24+L35+L29+L30+L31+#REF!+L36+L37+L38+L39+L40+L42+L34</f>
        <v>#REF!</v>
      </c>
      <c r="M44" s="24" t="e">
        <f>M4+M5+M6+M7+M8+M10+M11+M12+M13+M14+M15+M16+M25+M27+M28+M22+M23+M24+M35+M29+M30+M31+#REF!+M36+M37+M38+M39+M40+M42+M34</f>
        <v>#REF!</v>
      </c>
      <c r="N44" s="24" t="e">
        <f>N4+N5+N6+N7+N8+N10+N11+N12+N13+N14+N15+N16+N25+N27+N28+N22+N23+N24+N35+N29+N30+N31+#REF!+N36+N37+N38+N39+N40+N42+N34</f>
        <v>#REF!</v>
      </c>
      <c r="O44" s="24" t="e">
        <f>O4+O5+O6+O7+O8+O10+O11+O12+O13+O14+O15+O16+O25+O27+O28+O22+O23+O24+O35+O29+O30+O31+#REF!+O36+O37+O38+O39+O40+O42+O34</f>
        <v>#REF!</v>
      </c>
      <c r="P44" s="24" t="e">
        <f>P4+P5+P6+P7+P8+P10+P11+P12+P13+P14+P15+P16+P25+P27+P28+P22+P23+P24+P35+P29+P30+P31+#REF!+P36+P37+P38+P39+P40+P42+P34</f>
        <v>#REF!</v>
      </c>
      <c r="Q44" s="24"/>
      <c r="R44" s="24">
        <f>R4+R5+R6+R7+R8+R10+R11+R12+R13+R14+R15+R16+R25+R27+R28+R22+R23+R24+R35+R29+R30+R31+R36+R37+R38+R39+R40+R42+R34+R41+R26+R32+R33+R43+R9</f>
        <v>1704444490.0800004</v>
      </c>
      <c r="S44" s="24">
        <f>S4+S5+S6+S7+S8+S10+S11+S12+S13+S14+S15+S16+S25+S27+S28+S22+S23+S24+S35+S29+S30+S31+S36+S37+S38+S39+S40+S42+S34+S41+S26+S32+S33+S9</f>
        <v>25358606.979999918</v>
      </c>
      <c r="T44" s="31">
        <f>R44/C44</f>
        <v>0.98534017714322553</v>
      </c>
    </row>
    <row r="45" spans="1:20" s="48" customFormat="1" ht="14.25" customHeight="1" x14ac:dyDescent="0.2">
      <c r="A45" s="32" t="s">
        <v>62</v>
      </c>
      <c r="B45" s="44"/>
      <c r="C45" s="34">
        <v>189982</v>
      </c>
      <c r="D45" s="45"/>
      <c r="E45" s="45"/>
      <c r="F45" s="45"/>
      <c r="G45" s="45"/>
      <c r="H45" s="45"/>
      <c r="I45" s="45"/>
      <c r="J45" s="45"/>
      <c r="K45" s="45"/>
      <c r="L45" s="34">
        <v>353200</v>
      </c>
      <c r="M45" s="34">
        <v>353159</v>
      </c>
      <c r="N45" s="34">
        <f>L45-M45</f>
        <v>41</v>
      </c>
      <c r="O45" s="34"/>
      <c r="P45" s="46"/>
      <c r="Q45" s="47">
        <v>189982</v>
      </c>
      <c r="R45" s="36">
        <v>189982</v>
      </c>
      <c r="S45" s="36">
        <f>C45-R45</f>
        <v>0</v>
      </c>
      <c r="T45" s="38">
        <f t="shared" ref="T45:T79" si="4">R45/C45</f>
        <v>1</v>
      </c>
    </row>
    <row r="46" spans="1:20" s="48" customFormat="1" ht="15" hidden="1" customHeight="1" x14ac:dyDescent="0.2">
      <c r="A46" s="32" t="s">
        <v>61</v>
      </c>
      <c r="B46" s="44"/>
      <c r="C46" s="34"/>
      <c r="D46" s="45"/>
      <c r="E46" s="45"/>
      <c r="F46" s="45"/>
      <c r="G46" s="45"/>
      <c r="H46" s="45"/>
      <c r="I46" s="45"/>
      <c r="J46" s="45"/>
      <c r="K46" s="45"/>
      <c r="L46" s="34">
        <v>34700</v>
      </c>
      <c r="M46" s="34">
        <v>34660</v>
      </c>
      <c r="N46" s="34">
        <f>L46-M46</f>
        <v>40</v>
      </c>
      <c r="O46" s="34"/>
      <c r="P46" s="46"/>
      <c r="Q46" s="49"/>
      <c r="R46" s="36">
        <v>0</v>
      </c>
      <c r="S46" s="36">
        <f>C46-R46</f>
        <v>0</v>
      </c>
      <c r="T46" s="38" t="e">
        <f t="shared" si="4"/>
        <v>#DIV/0!</v>
      </c>
    </row>
    <row r="47" spans="1:20" s="41" customFormat="1" ht="17.25" hidden="1" customHeight="1" x14ac:dyDescent="0.2">
      <c r="A47" s="32" t="s">
        <v>13</v>
      </c>
      <c r="B47" s="33" t="s">
        <v>14</v>
      </c>
      <c r="C47" s="34"/>
      <c r="D47" s="34">
        <v>8120200</v>
      </c>
      <c r="E47" s="34">
        <v>8120200</v>
      </c>
      <c r="F47" s="34">
        <f>D47-E47</f>
        <v>0</v>
      </c>
      <c r="G47" s="34">
        <v>8120000</v>
      </c>
      <c r="H47" s="34">
        <v>0</v>
      </c>
      <c r="I47" s="34">
        <v>5000000</v>
      </c>
      <c r="J47" s="34">
        <v>3120000</v>
      </c>
      <c r="K47" s="34">
        <f>C47-H47-I47-J47</f>
        <v>-8120000</v>
      </c>
      <c r="L47" s="34">
        <f>G47+H47</f>
        <v>8120000</v>
      </c>
      <c r="M47" s="34">
        <v>8120000</v>
      </c>
      <c r="N47" s="34">
        <f>L47-M47</f>
        <v>0</v>
      </c>
      <c r="O47" s="35"/>
      <c r="P47" s="36"/>
      <c r="Q47" s="37"/>
      <c r="R47" s="36">
        <v>0</v>
      </c>
      <c r="S47" s="36">
        <f>C47-R47</f>
        <v>0</v>
      </c>
      <c r="T47" s="38" t="e">
        <f t="shared" si="4"/>
        <v>#DIV/0!</v>
      </c>
    </row>
    <row r="48" spans="1:20" s="41" customFormat="1" ht="17.25" customHeight="1" x14ac:dyDescent="0.2">
      <c r="A48" s="32" t="s">
        <v>82</v>
      </c>
      <c r="B48" s="33"/>
      <c r="C48" s="34">
        <v>109970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5"/>
      <c r="P48" s="36"/>
      <c r="Q48" s="50">
        <v>109970</v>
      </c>
      <c r="R48" s="36">
        <v>109970</v>
      </c>
      <c r="S48" s="36">
        <f>C48-R48</f>
        <v>0</v>
      </c>
      <c r="T48" s="38">
        <f t="shared" si="4"/>
        <v>1</v>
      </c>
    </row>
    <row r="49" spans="1:20" s="41" customFormat="1" ht="15" x14ac:dyDescent="0.2">
      <c r="A49" s="32" t="s">
        <v>15</v>
      </c>
      <c r="B49" s="33" t="s">
        <v>14</v>
      </c>
      <c r="C49" s="34">
        <v>94530088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/>
      <c r="P49" s="36"/>
      <c r="Q49" s="40"/>
      <c r="R49" s="36">
        <v>93141488</v>
      </c>
      <c r="S49" s="36">
        <f t="shared" si="0"/>
        <v>1388600</v>
      </c>
      <c r="T49" s="38">
        <f t="shared" si="4"/>
        <v>0.98531049711918173</v>
      </c>
    </row>
    <row r="50" spans="1:20" s="41" customFormat="1" ht="15" x14ac:dyDescent="0.2">
      <c r="A50" s="32" t="s">
        <v>16</v>
      </c>
      <c r="B50" s="33" t="s">
        <v>14</v>
      </c>
      <c r="C50" s="34">
        <v>39220000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5"/>
      <c r="P50" s="36"/>
      <c r="Q50" s="40"/>
      <c r="R50" s="36">
        <v>39220000</v>
      </c>
      <c r="S50" s="36">
        <f t="shared" si="0"/>
        <v>0</v>
      </c>
      <c r="T50" s="38">
        <f t="shared" si="4"/>
        <v>1</v>
      </c>
    </row>
    <row r="51" spans="1:20" s="4" customFormat="1" ht="15" x14ac:dyDescent="0.2">
      <c r="A51" s="17" t="s">
        <v>17</v>
      </c>
      <c r="B51" s="2" t="s">
        <v>14</v>
      </c>
      <c r="C51" s="1">
        <v>711895700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21"/>
      <c r="Q51" s="26"/>
      <c r="R51" s="21">
        <v>710765204</v>
      </c>
      <c r="S51" s="21">
        <f t="shared" si="0"/>
        <v>1130496</v>
      </c>
      <c r="T51" s="31">
        <f t="shared" si="4"/>
        <v>0.99841199209378562</v>
      </c>
    </row>
    <row r="52" spans="1:20" s="4" customFormat="1" ht="15" x14ac:dyDescent="0.2">
      <c r="A52" s="17" t="s">
        <v>18</v>
      </c>
      <c r="B52" s="2" t="s">
        <v>14</v>
      </c>
      <c r="C52" s="1">
        <v>274261000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21"/>
      <c r="Q52" s="26"/>
      <c r="R52" s="21">
        <v>274261000</v>
      </c>
      <c r="S52" s="21">
        <f t="shared" si="0"/>
        <v>0</v>
      </c>
      <c r="T52" s="31">
        <f t="shared" si="4"/>
        <v>1</v>
      </c>
    </row>
    <row r="53" spans="1:20" s="41" customFormat="1" ht="15" x14ac:dyDescent="0.2">
      <c r="A53" s="32" t="s">
        <v>83</v>
      </c>
      <c r="B53" s="33"/>
      <c r="C53" s="34">
        <v>17649600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/>
      <c r="P53" s="36"/>
      <c r="Q53" s="40"/>
      <c r="R53" s="36">
        <v>17593300</v>
      </c>
      <c r="S53" s="36">
        <f t="shared" si="0"/>
        <v>56300</v>
      </c>
      <c r="T53" s="38">
        <f t="shared" si="4"/>
        <v>0.99681012600852148</v>
      </c>
    </row>
    <row r="54" spans="1:20" s="41" customFormat="1" ht="15" x14ac:dyDescent="0.2">
      <c r="A54" s="32" t="s">
        <v>95</v>
      </c>
      <c r="B54" s="33"/>
      <c r="C54" s="34">
        <v>10200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5"/>
      <c r="P54" s="36"/>
      <c r="Q54" s="40">
        <v>10200</v>
      </c>
      <c r="R54" s="36">
        <v>10200</v>
      </c>
      <c r="S54" s="36">
        <f t="shared" si="0"/>
        <v>0</v>
      </c>
      <c r="T54" s="38">
        <f t="shared" si="4"/>
        <v>1</v>
      </c>
    </row>
    <row r="55" spans="1:20" s="41" customFormat="1" ht="15" x14ac:dyDescent="0.2">
      <c r="A55" s="32" t="s">
        <v>84</v>
      </c>
      <c r="B55" s="33" t="s">
        <v>14</v>
      </c>
      <c r="C55" s="34">
        <v>1131510000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5"/>
      <c r="P55" s="36"/>
      <c r="Q55" s="40"/>
      <c r="R55" s="36">
        <v>1131510000</v>
      </c>
      <c r="S55" s="36">
        <f t="shared" si="0"/>
        <v>0</v>
      </c>
      <c r="T55" s="38">
        <f t="shared" si="4"/>
        <v>1</v>
      </c>
    </row>
    <row r="56" spans="1:20" s="41" customFormat="1" ht="15" x14ac:dyDescent="0.2">
      <c r="A56" s="32" t="s">
        <v>19</v>
      </c>
      <c r="B56" s="33" t="s">
        <v>14</v>
      </c>
      <c r="C56" s="34">
        <v>162944000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5"/>
      <c r="P56" s="36"/>
      <c r="Q56" s="40"/>
      <c r="R56" s="36">
        <v>162944000</v>
      </c>
      <c r="S56" s="36">
        <f t="shared" si="0"/>
        <v>0</v>
      </c>
      <c r="T56" s="38">
        <f t="shared" si="4"/>
        <v>1</v>
      </c>
    </row>
    <row r="57" spans="1:20" s="41" customFormat="1" ht="15" x14ac:dyDescent="0.2">
      <c r="A57" s="32" t="s">
        <v>20</v>
      </c>
      <c r="B57" s="33" t="s">
        <v>14</v>
      </c>
      <c r="C57" s="34">
        <v>252110000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5"/>
      <c r="P57" s="36"/>
      <c r="Q57" s="40"/>
      <c r="R57" s="36">
        <v>252110000</v>
      </c>
      <c r="S57" s="36">
        <f t="shared" si="0"/>
        <v>0</v>
      </c>
      <c r="T57" s="38">
        <f t="shared" si="4"/>
        <v>1</v>
      </c>
    </row>
    <row r="58" spans="1:20" s="41" customFormat="1" ht="15" x14ac:dyDescent="0.2">
      <c r="A58" s="32" t="s">
        <v>21</v>
      </c>
      <c r="B58" s="33" t="s">
        <v>14</v>
      </c>
      <c r="C58" s="34">
        <v>2449992300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5"/>
      <c r="P58" s="36"/>
      <c r="Q58" s="51">
        <v>2307437300</v>
      </c>
      <c r="R58" s="36">
        <v>1895772900</v>
      </c>
      <c r="S58" s="36">
        <f t="shared" ref="S58:S77" si="5">C58-R58</f>
        <v>554219400</v>
      </c>
      <c r="T58" s="38">
        <f t="shared" si="4"/>
        <v>0.77378728904576555</v>
      </c>
    </row>
    <row r="59" spans="1:20" s="41" customFormat="1" ht="15" x14ac:dyDescent="0.2">
      <c r="A59" s="32" t="s">
        <v>85</v>
      </c>
      <c r="B59" s="33"/>
      <c r="C59" s="34">
        <v>10582800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5"/>
      <c r="P59" s="36"/>
      <c r="Q59" s="40"/>
      <c r="R59" s="36">
        <v>10582800</v>
      </c>
      <c r="S59" s="36">
        <f t="shared" si="5"/>
        <v>0</v>
      </c>
      <c r="T59" s="38">
        <f t="shared" si="4"/>
        <v>1</v>
      </c>
    </row>
    <row r="60" spans="1:20" s="41" customFormat="1" ht="15" x14ac:dyDescent="0.2">
      <c r="A60" s="32" t="s">
        <v>86</v>
      </c>
      <c r="B60" s="33" t="s">
        <v>14</v>
      </c>
      <c r="C60" s="34">
        <v>649735700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/>
      <c r="P60" s="36"/>
      <c r="Q60" s="40"/>
      <c r="R60" s="36">
        <v>649624072.42999995</v>
      </c>
      <c r="S60" s="36">
        <f t="shared" si="5"/>
        <v>111627.57000005245</v>
      </c>
      <c r="T60" s="38">
        <f t="shared" si="4"/>
        <v>0.99982819541853707</v>
      </c>
    </row>
    <row r="61" spans="1:20" s="41" customFormat="1" ht="15" x14ac:dyDescent="0.2">
      <c r="A61" s="32" t="s">
        <v>87</v>
      </c>
      <c r="B61" s="33" t="s">
        <v>14</v>
      </c>
      <c r="C61" s="34">
        <v>1462800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5"/>
      <c r="P61" s="36"/>
      <c r="Q61" s="40"/>
      <c r="R61" s="36">
        <v>1367512.29</v>
      </c>
      <c r="S61" s="36">
        <f t="shared" si="5"/>
        <v>95287.709999999963</v>
      </c>
      <c r="T61" s="38">
        <f t="shared" si="4"/>
        <v>0.93485937243642336</v>
      </c>
    </row>
    <row r="62" spans="1:20" s="41" customFormat="1" ht="15" x14ac:dyDescent="0.2">
      <c r="A62" s="32" t="s">
        <v>22</v>
      </c>
      <c r="B62" s="33" t="s">
        <v>14</v>
      </c>
      <c r="C62" s="34">
        <v>16400000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5"/>
      <c r="P62" s="36"/>
      <c r="Q62" s="40"/>
      <c r="R62" s="36">
        <v>16400000</v>
      </c>
      <c r="S62" s="36">
        <f t="shared" si="5"/>
        <v>0</v>
      </c>
      <c r="T62" s="38">
        <f t="shared" si="4"/>
        <v>1</v>
      </c>
    </row>
    <row r="63" spans="1:20" s="41" customFormat="1" ht="15" x14ac:dyDescent="0.2">
      <c r="A63" s="32" t="s">
        <v>23</v>
      </c>
      <c r="B63" s="33" t="s">
        <v>14</v>
      </c>
      <c r="C63" s="34">
        <v>13568900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/>
      <c r="P63" s="36"/>
      <c r="Q63" s="40"/>
      <c r="R63" s="36">
        <v>13568900</v>
      </c>
      <c r="S63" s="36">
        <f t="shared" si="5"/>
        <v>0</v>
      </c>
      <c r="T63" s="38">
        <f t="shared" si="4"/>
        <v>1</v>
      </c>
    </row>
    <row r="64" spans="1:20" s="41" customFormat="1" ht="30" x14ac:dyDescent="0.2">
      <c r="A64" s="32" t="s">
        <v>24</v>
      </c>
      <c r="B64" s="33" t="s">
        <v>14</v>
      </c>
      <c r="C64" s="34">
        <v>3137000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5"/>
      <c r="P64" s="36"/>
      <c r="Q64" s="40"/>
      <c r="R64" s="36">
        <v>3083000</v>
      </c>
      <c r="S64" s="36">
        <f t="shared" si="5"/>
        <v>54000</v>
      </c>
      <c r="T64" s="38">
        <f t="shared" si="4"/>
        <v>0.98278610137073641</v>
      </c>
    </row>
    <row r="65" spans="1:20" s="41" customFormat="1" ht="30" x14ac:dyDescent="0.2">
      <c r="A65" s="32" t="s">
        <v>25</v>
      </c>
      <c r="B65" s="33" t="s">
        <v>14</v>
      </c>
      <c r="C65" s="34">
        <v>260545400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5"/>
      <c r="P65" s="36"/>
      <c r="Q65" s="40"/>
      <c r="R65" s="36">
        <v>260545400</v>
      </c>
      <c r="S65" s="36">
        <f t="shared" si="5"/>
        <v>0</v>
      </c>
      <c r="T65" s="38">
        <f t="shared" si="4"/>
        <v>1</v>
      </c>
    </row>
    <row r="66" spans="1:20" s="41" customFormat="1" ht="30" x14ac:dyDescent="0.2">
      <c r="A66" s="52" t="s">
        <v>47</v>
      </c>
      <c r="B66" s="33"/>
      <c r="C66" s="34">
        <v>433851000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5"/>
      <c r="P66" s="36"/>
      <c r="Q66" s="40"/>
      <c r="R66" s="36">
        <v>433851000</v>
      </c>
      <c r="S66" s="36">
        <f t="shared" si="5"/>
        <v>0</v>
      </c>
      <c r="T66" s="38">
        <f t="shared" si="4"/>
        <v>1</v>
      </c>
    </row>
    <row r="67" spans="1:20" s="41" customFormat="1" ht="15" x14ac:dyDescent="0.2">
      <c r="A67" s="32" t="s">
        <v>46</v>
      </c>
      <c r="B67" s="33" t="s">
        <v>14</v>
      </c>
      <c r="C67" s="34">
        <v>151475300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5"/>
      <c r="P67" s="36"/>
      <c r="Q67" s="40"/>
      <c r="R67" s="36">
        <v>150503211</v>
      </c>
      <c r="S67" s="36">
        <f t="shared" si="5"/>
        <v>972089</v>
      </c>
      <c r="T67" s="38">
        <f t="shared" si="4"/>
        <v>0.99358252467564023</v>
      </c>
    </row>
    <row r="68" spans="1:20" s="41" customFormat="1" ht="30" x14ac:dyDescent="0.2">
      <c r="A68" s="32" t="s">
        <v>48</v>
      </c>
      <c r="B68" s="33" t="s">
        <v>14</v>
      </c>
      <c r="C68" s="34">
        <v>18124800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5"/>
      <c r="P68" s="36"/>
      <c r="Q68" s="40"/>
      <c r="R68" s="36">
        <v>18124800</v>
      </c>
      <c r="S68" s="36">
        <f t="shared" si="5"/>
        <v>0</v>
      </c>
      <c r="T68" s="38">
        <f t="shared" si="4"/>
        <v>1</v>
      </c>
    </row>
    <row r="69" spans="1:20" s="41" customFormat="1" ht="30" x14ac:dyDescent="0.2">
      <c r="A69" s="32" t="s">
        <v>26</v>
      </c>
      <c r="B69" s="33" t="s">
        <v>14</v>
      </c>
      <c r="C69" s="34">
        <v>7560900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5"/>
      <c r="P69" s="36"/>
      <c r="Q69" s="40"/>
      <c r="R69" s="36">
        <v>7560900</v>
      </c>
      <c r="S69" s="36">
        <f t="shared" si="5"/>
        <v>0</v>
      </c>
      <c r="T69" s="38">
        <f t="shared" si="4"/>
        <v>1</v>
      </c>
    </row>
    <row r="70" spans="1:20" s="41" customFormat="1" ht="45" x14ac:dyDescent="0.2">
      <c r="A70" s="32" t="s">
        <v>49</v>
      </c>
      <c r="B70" s="33"/>
      <c r="C70" s="34">
        <v>68372500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5"/>
      <c r="P70" s="36"/>
      <c r="Q70" s="40"/>
      <c r="R70" s="36">
        <v>68372500</v>
      </c>
      <c r="S70" s="36">
        <f t="shared" si="5"/>
        <v>0</v>
      </c>
      <c r="T70" s="38">
        <f t="shared" si="4"/>
        <v>1</v>
      </c>
    </row>
    <row r="71" spans="1:20" s="41" customFormat="1" ht="30" x14ac:dyDescent="0.2">
      <c r="A71" s="32" t="s">
        <v>69</v>
      </c>
      <c r="B71" s="33"/>
      <c r="C71" s="34">
        <v>574900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5"/>
      <c r="P71" s="36"/>
      <c r="Q71" s="40"/>
      <c r="R71" s="36">
        <v>470130.8</v>
      </c>
      <c r="S71" s="36">
        <f t="shared" si="5"/>
        <v>104769.20000000001</v>
      </c>
      <c r="T71" s="38">
        <f t="shared" si="4"/>
        <v>0.8177610019133762</v>
      </c>
    </row>
    <row r="72" spans="1:20" s="41" customFormat="1" ht="15" x14ac:dyDescent="0.2">
      <c r="A72" s="32" t="s">
        <v>27</v>
      </c>
      <c r="B72" s="33" t="s">
        <v>14</v>
      </c>
      <c r="C72" s="34">
        <v>82938383.340000004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5"/>
      <c r="P72" s="36"/>
      <c r="Q72" s="40">
        <v>82938383.340000004</v>
      </c>
      <c r="R72" s="36">
        <v>82938383.340000004</v>
      </c>
      <c r="S72" s="36">
        <f t="shared" si="5"/>
        <v>0</v>
      </c>
      <c r="T72" s="38">
        <f t="shared" si="4"/>
        <v>1</v>
      </c>
    </row>
    <row r="73" spans="1:20" s="41" customFormat="1" ht="75" x14ac:dyDescent="0.25">
      <c r="A73" s="43" t="s">
        <v>79</v>
      </c>
      <c r="B73" s="33"/>
      <c r="C73" s="34">
        <v>2190000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5"/>
      <c r="P73" s="36"/>
      <c r="Q73" s="40"/>
      <c r="R73" s="36">
        <v>2190000</v>
      </c>
      <c r="S73" s="36">
        <f t="shared" si="5"/>
        <v>0</v>
      </c>
      <c r="T73" s="38">
        <f t="shared" si="4"/>
        <v>1</v>
      </c>
    </row>
    <row r="74" spans="1:20" s="4" customFormat="1" ht="75" x14ac:dyDescent="0.25">
      <c r="A74" s="28" t="s">
        <v>80</v>
      </c>
      <c r="B74" s="2"/>
      <c r="C74" s="1">
        <v>1715400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21"/>
      <c r="Q74" s="26"/>
      <c r="R74" s="21">
        <v>1715400</v>
      </c>
      <c r="S74" s="21">
        <f t="shared" si="5"/>
        <v>0</v>
      </c>
      <c r="T74" s="31">
        <f t="shared" si="4"/>
        <v>1</v>
      </c>
    </row>
    <row r="75" spans="1:20" s="41" customFormat="1" ht="45" x14ac:dyDescent="0.25">
      <c r="A75" s="43" t="s">
        <v>78</v>
      </c>
      <c r="B75" s="33"/>
      <c r="C75" s="34">
        <v>6963000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5"/>
      <c r="P75" s="36"/>
      <c r="Q75" s="40"/>
      <c r="R75" s="36">
        <v>6963000</v>
      </c>
      <c r="S75" s="36">
        <f t="shared" si="5"/>
        <v>0</v>
      </c>
      <c r="T75" s="38">
        <f t="shared" si="4"/>
        <v>1</v>
      </c>
    </row>
    <row r="76" spans="1:20" s="41" customFormat="1" ht="87.75" customHeight="1" x14ac:dyDescent="0.25">
      <c r="A76" s="43" t="s">
        <v>91</v>
      </c>
      <c r="B76" s="33"/>
      <c r="C76" s="34">
        <v>1000000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5"/>
      <c r="P76" s="36"/>
      <c r="Q76" s="40"/>
      <c r="R76" s="36">
        <v>1000000</v>
      </c>
      <c r="S76" s="36">
        <f t="shared" si="5"/>
        <v>0</v>
      </c>
      <c r="T76" s="38">
        <f t="shared" si="4"/>
        <v>1</v>
      </c>
    </row>
    <row r="77" spans="1:20" s="4" customFormat="1" ht="30" x14ac:dyDescent="0.25">
      <c r="A77" s="28" t="s">
        <v>90</v>
      </c>
      <c r="B77" s="2"/>
      <c r="C77" s="1">
        <v>2000000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21"/>
      <c r="Q77" s="26"/>
      <c r="R77" s="21">
        <v>2000000</v>
      </c>
      <c r="S77" s="21">
        <f t="shared" si="5"/>
        <v>0</v>
      </c>
      <c r="T77" s="31">
        <f t="shared" si="4"/>
        <v>1</v>
      </c>
    </row>
    <row r="78" spans="1:20" s="4" customFormat="1" ht="37.5" x14ac:dyDescent="0.2">
      <c r="A78" s="18" t="s">
        <v>45</v>
      </c>
      <c r="B78" s="2"/>
      <c r="C78" s="15">
        <f>C45+C46+C47+C49+C50+C51+C52+C53+C55+C56+C57+C58+C59+C60+C61+C62+C63+C64+C65+C66+C67+C68+C69+C70+C71+C72+C73+C74+C75+C76+C54+C48+C77</f>
        <v>6866621623.3400002</v>
      </c>
      <c r="D78" s="15">
        <f t="shared" ref="D78:P78" si="6">D45+D46+D47+D49+D50+D51+D52+D53+D55+D56+D57+D58+D59+D60+D61+D62+D63+D64+D65+D66+D67+D68+D69+D70+D71+D72+D73+D74+D75</f>
        <v>8120200</v>
      </c>
      <c r="E78" s="15">
        <f t="shared" si="6"/>
        <v>8120200</v>
      </c>
      <c r="F78" s="15">
        <f t="shared" si="6"/>
        <v>0</v>
      </c>
      <c r="G78" s="15">
        <f t="shared" si="6"/>
        <v>8120000</v>
      </c>
      <c r="H78" s="15">
        <f t="shared" si="6"/>
        <v>0</v>
      </c>
      <c r="I78" s="15">
        <f t="shared" si="6"/>
        <v>5000000</v>
      </c>
      <c r="J78" s="15">
        <f t="shared" si="6"/>
        <v>3120000</v>
      </c>
      <c r="K78" s="15">
        <f t="shared" si="6"/>
        <v>-8120000</v>
      </c>
      <c r="L78" s="15">
        <f t="shared" si="6"/>
        <v>8507900</v>
      </c>
      <c r="M78" s="15">
        <f t="shared" si="6"/>
        <v>8507819</v>
      </c>
      <c r="N78" s="15">
        <f t="shared" si="6"/>
        <v>81</v>
      </c>
      <c r="O78" s="15">
        <f t="shared" si="6"/>
        <v>0</v>
      </c>
      <c r="P78" s="15">
        <f t="shared" si="6"/>
        <v>0</v>
      </c>
      <c r="Q78" s="15"/>
      <c r="R78" s="15">
        <f>R45+R46+R47+R49+R50+R51+R52+R53+R55+R56+R57+R58+R59+R60+R61+R62+R63+R64+R65+R66+R67+R68+R69+R70+R71+R72+R73+R74+R75+R76+R54+R48+R77</f>
        <v>6308489053.8600006</v>
      </c>
      <c r="S78" s="15">
        <f>S45+S46+S47+S49+S50+S51+S52+S53+S55+S56+S57+S58+S59+S60+S61+S62+S63+S64+S65+S66+S67+S68+S69+S70+S71+S72+S73+S74+S75+S76+S54+S48+S77</f>
        <v>558132569.48000014</v>
      </c>
      <c r="T78" s="31">
        <f t="shared" si="4"/>
        <v>0.91871802465671359</v>
      </c>
    </row>
    <row r="79" spans="1:20" s="7" customFormat="1" ht="18" x14ac:dyDescent="0.2">
      <c r="A79" s="19" t="s">
        <v>32</v>
      </c>
      <c r="B79" s="20"/>
      <c r="C79" s="15">
        <f>C44+C78</f>
        <v>8596424720.3999996</v>
      </c>
      <c r="D79" s="15" t="e">
        <f t="shared" ref="D79:P79" si="7">D44+D78</f>
        <v>#REF!</v>
      </c>
      <c r="E79" s="15" t="e">
        <f t="shared" si="7"/>
        <v>#REF!</v>
      </c>
      <c r="F79" s="15" t="e">
        <f t="shared" si="7"/>
        <v>#REF!</v>
      </c>
      <c r="G79" s="15" t="e">
        <f t="shared" si="7"/>
        <v>#REF!</v>
      </c>
      <c r="H79" s="15" t="e">
        <f t="shared" si="7"/>
        <v>#REF!</v>
      </c>
      <c r="I79" s="15" t="e">
        <f t="shared" si="7"/>
        <v>#REF!</v>
      </c>
      <c r="J79" s="15" t="e">
        <f t="shared" si="7"/>
        <v>#REF!</v>
      </c>
      <c r="K79" s="15" t="e">
        <f t="shared" si="7"/>
        <v>#REF!</v>
      </c>
      <c r="L79" s="15" t="e">
        <f t="shared" si="7"/>
        <v>#REF!</v>
      </c>
      <c r="M79" s="15" t="e">
        <f t="shared" si="7"/>
        <v>#REF!</v>
      </c>
      <c r="N79" s="15" t="e">
        <f t="shared" si="7"/>
        <v>#REF!</v>
      </c>
      <c r="O79" s="15" t="e">
        <f t="shared" si="7"/>
        <v>#REF!</v>
      </c>
      <c r="P79" s="15" t="e">
        <f t="shared" si="7"/>
        <v>#REF!</v>
      </c>
      <c r="Q79" s="30">
        <f>SUM(Q4:Q78)</f>
        <v>2790706994.79</v>
      </c>
      <c r="R79" s="15">
        <f>R44+R78</f>
        <v>8012933543.9400005</v>
      </c>
      <c r="S79" s="15">
        <f>S44+S78</f>
        <v>583491176.46000004</v>
      </c>
      <c r="T79" s="31">
        <f t="shared" si="4"/>
        <v>0.93212397066941932</v>
      </c>
    </row>
    <row r="80" spans="1:20" s="9" customFormat="1" ht="20.25" customHeight="1" x14ac:dyDescent="0.2">
      <c r="A80" s="25" t="s">
        <v>97</v>
      </c>
      <c r="D80" s="10"/>
      <c r="E80" s="10"/>
      <c r="K80" s="8"/>
      <c r="L80" s="8"/>
      <c r="R80" s="23"/>
    </row>
    <row r="81" spans="1:20" s="9" customFormat="1" ht="26.25" customHeigh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</row>
    <row r="82" spans="1:20" s="4" customFormat="1" ht="13.5" customHeight="1" x14ac:dyDescent="0.2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  <row r="83" spans="1:20" ht="27.95" customHeight="1" x14ac:dyDescent="0.2">
      <c r="C83" s="29">
        <f>C78-C77-C76-C74-C73-C52-C51</f>
        <v>5873559523.3400002</v>
      </c>
      <c r="D83" s="29">
        <f t="shared" ref="D83:Q83" si="8">D78-D77-D76-D74-D73-D52-D51</f>
        <v>8120200</v>
      </c>
      <c r="E83" s="29">
        <f t="shared" si="8"/>
        <v>8120200</v>
      </c>
      <c r="F83" s="29">
        <f t="shared" si="8"/>
        <v>0</v>
      </c>
      <c r="G83" s="29">
        <f t="shared" si="8"/>
        <v>8120000</v>
      </c>
      <c r="H83" s="29">
        <f t="shared" si="8"/>
        <v>0</v>
      </c>
      <c r="I83" s="29">
        <f t="shared" si="8"/>
        <v>5000000</v>
      </c>
      <c r="J83" s="29">
        <f t="shared" si="8"/>
        <v>3120000</v>
      </c>
      <c r="K83" s="29">
        <f t="shared" si="8"/>
        <v>-8120000</v>
      </c>
      <c r="L83" s="29">
        <f t="shared" si="8"/>
        <v>8507900</v>
      </c>
      <c r="M83" s="29">
        <f t="shared" si="8"/>
        <v>8507819</v>
      </c>
      <c r="N83" s="29">
        <f t="shared" si="8"/>
        <v>81</v>
      </c>
      <c r="O83" s="29">
        <f t="shared" si="8"/>
        <v>0</v>
      </c>
      <c r="P83" s="29">
        <f t="shared" si="8"/>
        <v>0</v>
      </c>
      <c r="Q83" s="29">
        <f t="shared" si="8"/>
        <v>0</v>
      </c>
      <c r="R83" s="29">
        <f>R78-R77-R76-R75-R74-R73-R52-R51</f>
        <v>5309594449.8600006</v>
      </c>
      <c r="S83" s="11">
        <f>5928/5903</f>
        <v>1.0042351346772826</v>
      </c>
    </row>
    <row r="84" spans="1:20" ht="27.95" customHeight="1" x14ac:dyDescent="0.2">
      <c r="Q84" s="11" t="s">
        <v>100</v>
      </c>
      <c r="R84" s="29">
        <f>R79-R77-R52-R51-R40-R16-R9-R8-R7-R4-R74-R32-R31</f>
        <v>5903442446.9000015</v>
      </c>
    </row>
    <row r="86" spans="1:20" ht="0.75" customHeight="1" x14ac:dyDescent="0.2"/>
    <row r="87" spans="1:20" ht="14.25" customHeight="1" x14ac:dyDescent="0.2"/>
    <row r="88" spans="1:20" ht="9" customHeight="1" x14ac:dyDescent="0.2"/>
    <row r="89" spans="1:20" ht="14.25" customHeight="1" x14ac:dyDescent="0.2"/>
    <row r="90" spans="1:20" ht="12" customHeight="1" x14ac:dyDescent="0.2"/>
    <row r="91" spans="1:20" ht="13.5" customHeight="1" x14ac:dyDescent="0.2">
      <c r="R91" s="29">
        <f>R45+R48+R49+R50+R53+R54+R55+R56+R57+R58+R59+R60+R61+R62+R63+R64+R65+R66+R67+R68+R69+R70+R71+R72</f>
        <v>5309594449.8599997</v>
      </c>
      <c r="T91" s="29">
        <f>R8+R9+R51</f>
        <v>1806931463.8</v>
      </c>
    </row>
    <row r="92" spans="1:20" ht="1.5" customHeight="1" x14ac:dyDescent="0.2"/>
  </sheetData>
  <mergeCells count="6">
    <mergeCell ref="A82:T82"/>
    <mergeCell ref="A81:T81"/>
    <mergeCell ref="A1:T1"/>
    <mergeCell ref="A2:A3"/>
    <mergeCell ref="C2:C3"/>
    <mergeCell ref="D2:E2"/>
  </mergeCells>
  <phoneticPr fontId="0" type="noConversion"/>
  <printOptions gridLines="1"/>
  <pageMargins left="0.19685039370078741" right="0.19685039370078741" top="0" bottom="0" header="0.51181102362204722" footer="0"/>
  <pageSetup paperSize="8" scale="75" orientation="portrait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zoomScaleNormal="100" workbookViewId="0">
      <pane xSplit="2" ySplit="3" topLeftCell="C75" activePane="bottomRight" state="frozenSplit"/>
      <selection pane="topRight" activeCell="F2" sqref="F2"/>
      <selection pane="bottomLeft" activeCell="A8" sqref="A8"/>
      <selection pane="bottomRight" activeCell="A80" sqref="A80"/>
    </sheetView>
  </sheetViews>
  <sheetFormatPr defaultRowHeight="12.75" x14ac:dyDescent="0.2"/>
  <cols>
    <col min="1" max="1" width="38.85546875" style="11" customWidth="1"/>
    <col min="2" max="2" width="0.28515625" style="11" hidden="1" customWidth="1"/>
    <col min="3" max="3" width="23.42578125" style="11" customWidth="1"/>
    <col min="4" max="5" width="14.42578125" style="11" hidden="1" customWidth="1"/>
    <col min="6" max="6" width="14.28515625" style="11" hidden="1" customWidth="1"/>
    <col min="7" max="7" width="16.140625" style="11" hidden="1" customWidth="1"/>
    <col min="8" max="8" width="16" style="11" hidden="1" customWidth="1"/>
    <col min="9" max="9" width="17.42578125" style="11" hidden="1" customWidth="1"/>
    <col min="10" max="10" width="16.5703125" style="11" hidden="1" customWidth="1"/>
    <col min="11" max="13" width="15.7109375" style="11" hidden="1" customWidth="1"/>
    <col min="14" max="14" width="14.28515625" style="11" hidden="1" customWidth="1"/>
    <col min="15" max="15" width="11.42578125" style="11" hidden="1" customWidth="1"/>
    <col min="16" max="16" width="0.140625" style="11" customWidth="1"/>
    <col min="17" max="17" width="19.140625" style="11" customWidth="1"/>
    <col min="18" max="18" width="22.42578125" style="11" customWidth="1"/>
    <col min="19" max="19" width="16.28515625" style="11" customWidth="1"/>
    <col min="20" max="20" width="15" style="11" customWidth="1"/>
    <col min="21" max="21" width="15.85546875" style="11" customWidth="1"/>
    <col min="22" max="22" width="11.7109375" style="11" bestFit="1" customWidth="1"/>
    <col min="23" max="16384" width="9.140625" style="11"/>
  </cols>
  <sheetData>
    <row r="1" spans="1:20" ht="15.75" customHeight="1" x14ac:dyDescent="0.25">
      <c r="A1" s="64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0" ht="38.25" customHeight="1" x14ac:dyDescent="0.2">
      <c r="A2" s="67" t="s">
        <v>36</v>
      </c>
      <c r="B2" s="16" t="s">
        <v>2</v>
      </c>
      <c r="C2" s="69" t="s">
        <v>10</v>
      </c>
      <c r="D2" s="71" t="s">
        <v>29</v>
      </c>
      <c r="E2" s="72"/>
      <c r="F2" s="16" t="s">
        <v>33</v>
      </c>
      <c r="G2" s="16" t="s">
        <v>56</v>
      </c>
      <c r="H2" s="16" t="s">
        <v>56</v>
      </c>
      <c r="I2" s="16">
        <v>2</v>
      </c>
      <c r="J2" s="16">
        <v>3</v>
      </c>
      <c r="K2" s="16">
        <v>4</v>
      </c>
      <c r="L2" s="16" t="s">
        <v>56</v>
      </c>
      <c r="M2" s="16" t="s">
        <v>37</v>
      </c>
      <c r="N2" s="16" t="s">
        <v>33</v>
      </c>
      <c r="O2" s="16" t="s">
        <v>30</v>
      </c>
      <c r="P2" s="16" t="s">
        <v>63</v>
      </c>
      <c r="Q2" s="27" t="s">
        <v>76</v>
      </c>
      <c r="R2" s="16" t="s">
        <v>39</v>
      </c>
      <c r="S2" s="16" t="s">
        <v>67</v>
      </c>
      <c r="T2" s="16" t="s">
        <v>60</v>
      </c>
    </row>
    <row r="3" spans="1:20" s="14" customFormat="1" ht="21" customHeight="1" x14ac:dyDescent="0.2">
      <c r="A3" s="68"/>
      <c r="B3" s="12" t="s">
        <v>1</v>
      </c>
      <c r="C3" s="70"/>
      <c r="D3" s="12" t="s">
        <v>38</v>
      </c>
      <c r="E3" s="13" t="s">
        <v>39</v>
      </c>
      <c r="F3" s="12" t="s">
        <v>40</v>
      </c>
      <c r="G3" s="12" t="s">
        <v>34</v>
      </c>
      <c r="H3" s="12" t="s">
        <v>57</v>
      </c>
      <c r="I3" s="12" t="s">
        <v>51</v>
      </c>
      <c r="J3" s="12" t="s">
        <v>51</v>
      </c>
      <c r="K3" s="12" t="s">
        <v>51</v>
      </c>
      <c r="L3" s="12" t="s">
        <v>58</v>
      </c>
      <c r="M3" s="12" t="s">
        <v>65</v>
      </c>
      <c r="N3" s="12" t="s">
        <v>59</v>
      </c>
      <c r="O3" s="12" t="s">
        <v>42</v>
      </c>
      <c r="P3" s="12" t="s">
        <v>64</v>
      </c>
      <c r="Q3" s="12" t="s">
        <v>31</v>
      </c>
      <c r="R3" s="12" t="s">
        <v>68</v>
      </c>
      <c r="S3" s="12" t="s">
        <v>31</v>
      </c>
      <c r="T3" s="12" t="s">
        <v>31</v>
      </c>
    </row>
    <row r="4" spans="1:20" s="4" customFormat="1" ht="15" x14ac:dyDescent="0.2">
      <c r="A4" s="17" t="s">
        <v>4</v>
      </c>
      <c r="B4" s="2" t="s">
        <v>0</v>
      </c>
      <c r="C4" s="1">
        <v>516000</v>
      </c>
      <c r="D4" s="1">
        <v>360750</v>
      </c>
      <c r="E4" s="1">
        <v>360750</v>
      </c>
      <c r="F4" s="1">
        <f>D4-E4</f>
        <v>0</v>
      </c>
      <c r="G4" s="1">
        <v>154700</v>
      </c>
      <c r="H4" s="1">
        <v>151750</v>
      </c>
      <c r="I4" s="1">
        <v>151750</v>
      </c>
      <c r="J4" s="1">
        <v>71750</v>
      </c>
      <c r="K4" s="1">
        <f>C4-H4-I4-J4</f>
        <v>140750</v>
      </c>
      <c r="L4" s="1">
        <v>316500</v>
      </c>
      <c r="M4" s="1">
        <v>316500</v>
      </c>
      <c r="N4" s="1">
        <f>L4-M4</f>
        <v>0</v>
      </c>
      <c r="O4" s="3"/>
      <c r="P4" s="21">
        <v>71750</v>
      </c>
      <c r="Q4" s="58"/>
      <c r="R4" s="21">
        <v>515796</v>
      </c>
      <c r="S4" s="21">
        <f>C4-R4</f>
        <v>204</v>
      </c>
      <c r="T4" s="31">
        <f>R4/C4</f>
        <v>0.99960465116279074</v>
      </c>
    </row>
    <row r="5" spans="1:20" s="54" customFormat="1" ht="13.5" customHeight="1" x14ac:dyDescent="0.2">
      <c r="A5" s="17" t="s">
        <v>5</v>
      </c>
      <c r="B5" s="2" t="s">
        <v>3</v>
      </c>
      <c r="C5" s="1">
        <v>48532700</v>
      </c>
      <c r="D5" s="1">
        <v>8200000</v>
      </c>
      <c r="E5" s="1">
        <v>8199470</v>
      </c>
      <c r="F5" s="1">
        <f>D5-E5</f>
        <v>530</v>
      </c>
      <c r="G5" s="1">
        <v>0</v>
      </c>
      <c r="H5" s="1">
        <v>4500000</v>
      </c>
      <c r="I5" s="1">
        <v>4500000</v>
      </c>
      <c r="J5" s="1">
        <v>3700000</v>
      </c>
      <c r="K5" s="1">
        <f>C5-H5-I5-J5</f>
        <v>35832700</v>
      </c>
      <c r="L5" s="1">
        <v>7376431</v>
      </c>
      <c r="M5" s="1">
        <v>7376431</v>
      </c>
      <c r="N5" s="1">
        <f>L5-M5</f>
        <v>0</v>
      </c>
      <c r="O5" s="3"/>
      <c r="P5" s="21">
        <v>824068</v>
      </c>
      <c r="Q5" s="58">
        <v>48532700</v>
      </c>
      <c r="R5" s="21">
        <v>48532700</v>
      </c>
      <c r="S5" s="21">
        <f t="shared" ref="S5:S68" si="0">C5-R5</f>
        <v>0</v>
      </c>
      <c r="T5" s="31">
        <f t="shared" ref="T5:T43" si="1">R5/C5</f>
        <v>1</v>
      </c>
    </row>
    <row r="6" spans="1:20" s="4" customFormat="1" ht="15" x14ac:dyDescent="0.2">
      <c r="A6" s="17" t="s">
        <v>6</v>
      </c>
      <c r="B6" s="2" t="s">
        <v>7</v>
      </c>
      <c r="C6" s="1">
        <v>164543800</v>
      </c>
      <c r="D6" s="1">
        <v>33000000</v>
      </c>
      <c r="E6" s="1">
        <v>33000000</v>
      </c>
      <c r="F6" s="1">
        <f>D6-E6</f>
        <v>0</v>
      </c>
      <c r="G6" s="1">
        <v>13623700</v>
      </c>
      <c r="H6" s="1">
        <v>14200000</v>
      </c>
      <c r="I6" s="1">
        <v>12070000</v>
      </c>
      <c r="J6" s="1">
        <v>12070000</v>
      </c>
      <c r="K6" s="1">
        <f>C6-H6-I6-J6</f>
        <v>126203800</v>
      </c>
      <c r="L6" s="1">
        <v>28095350</v>
      </c>
      <c r="M6" s="1">
        <v>28095350</v>
      </c>
      <c r="N6" s="1">
        <f>L6-M6</f>
        <v>0</v>
      </c>
      <c r="O6" s="3"/>
      <c r="P6" s="21">
        <v>14300000</v>
      </c>
      <c r="Q6" s="58"/>
      <c r="R6" s="21">
        <v>164543800</v>
      </c>
      <c r="S6" s="21">
        <f t="shared" si="0"/>
        <v>0</v>
      </c>
      <c r="T6" s="31">
        <f t="shared" si="1"/>
        <v>1</v>
      </c>
    </row>
    <row r="7" spans="1:20" s="4" customFormat="1" ht="15" x14ac:dyDescent="0.2">
      <c r="A7" s="17" t="s">
        <v>8</v>
      </c>
      <c r="B7" s="2"/>
      <c r="C7" s="1">
        <v>100000</v>
      </c>
      <c r="D7" s="1">
        <v>71400</v>
      </c>
      <c r="E7" s="1">
        <v>0</v>
      </c>
      <c r="F7" s="1">
        <f>D7-E7</f>
        <v>71400</v>
      </c>
      <c r="G7" s="1">
        <v>0</v>
      </c>
      <c r="H7" s="1">
        <v>30675</v>
      </c>
      <c r="I7" s="1">
        <v>30675</v>
      </c>
      <c r="J7" s="1">
        <v>30675</v>
      </c>
      <c r="K7" s="1">
        <f>C7-H7-I7-J7</f>
        <v>7975</v>
      </c>
      <c r="L7" s="1">
        <v>100000</v>
      </c>
      <c r="M7" s="1">
        <v>100000</v>
      </c>
      <c r="N7" s="1">
        <f>L7-M7</f>
        <v>0</v>
      </c>
      <c r="O7" s="3"/>
      <c r="P7" s="21">
        <v>0</v>
      </c>
      <c r="Q7" s="58"/>
      <c r="R7" s="21">
        <v>100000</v>
      </c>
      <c r="S7" s="21">
        <f t="shared" si="0"/>
        <v>0</v>
      </c>
      <c r="T7" s="31">
        <f t="shared" si="1"/>
        <v>1</v>
      </c>
    </row>
    <row r="8" spans="1:20" s="4" customFormat="1" ht="15" x14ac:dyDescent="0.2">
      <c r="A8" s="17" t="s">
        <v>88</v>
      </c>
      <c r="B8" s="2"/>
      <c r="C8" s="1">
        <v>1090941641</v>
      </c>
      <c r="D8" s="1" t="e">
        <f>#REF!+#REF!</f>
        <v>#REF!</v>
      </c>
      <c r="E8" s="1" t="e">
        <f>#REF!+#REF!</f>
        <v>#REF!</v>
      </c>
      <c r="F8" s="1" t="e">
        <f>#REF!+#REF!</f>
        <v>#REF!</v>
      </c>
      <c r="G8" s="1" t="e">
        <f>#REF!+#REF!</f>
        <v>#REF!</v>
      </c>
      <c r="H8" s="1" t="e">
        <f>#REF!+#REF!</f>
        <v>#REF!</v>
      </c>
      <c r="I8" s="1" t="e">
        <f>#REF!+#REF!</f>
        <v>#REF!</v>
      </c>
      <c r="J8" s="1" t="e">
        <f>#REF!+#REF!</f>
        <v>#REF!</v>
      </c>
      <c r="K8" s="1" t="e">
        <f>#REF!+#REF!</f>
        <v>#REF!</v>
      </c>
      <c r="L8" s="1" t="e">
        <f>#REF!+#REF!</f>
        <v>#REF!</v>
      </c>
      <c r="M8" s="1" t="e">
        <f>#REF!+#REF!</f>
        <v>#REF!</v>
      </c>
      <c r="N8" s="1" t="e">
        <f>#REF!+#REF!</f>
        <v>#REF!</v>
      </c>
      <c r="O8" s="1" t="e">
        <f>#REF!+#REF!</f>
        <v>#REF!</v>
      </c>
      <c r="P8" s="1" t="e">
        <f>#REF!+#REF!</f>
        <v>#REF!</v>
      </c>
      <c r="Q8" s="58"/>
      <c r="R8" s="1">
        <v>1090941637.4400001</v>
      </c>
      <c r="S8" s="21">
        <f t="shared" si="0"/>
        <v>3.559999942779541</v>
      </c>
      <c r="T8" s="31">
        <f t="shared" si="1"/>
        <v>0.9999999967367641</v>
      </c>
    </row>
    <row r="9" spans="1:20" s="4" customFormat="1" ht="35.25" customHeight="1" x14ac:dyDescent="0.2">
      <c r="A9" s="17" t="s">
        <v>98</v>
      </c>
      <c r="B9" s="2"/>
      <c r="C9" s="1">
        <v>5224622.3600000003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58">
        <v>5224622.3600000003</v>
      </c>
      <c r="R9" s="1">
        <v>5224622.3600000003</v>
      </c>
      <c r="S9" s="21">
        <f t="shared" si="0"/>
        <v>0</v>
      </c>
      <c r="T9" s="31">
        <f t="shared" si="1"/>
        <v>1</v>
      </c>
    </row>
    <row r="10" spans="1:20" s="4" customFormat="1" ht="15" x14ac:dyDescent="0.2">
      <c r="A10" s="17" t="s">
        <v>81</v>
      </c>
      <c r="B10" s="2" t="s">
        <v>3</v>
      </c>
      <c r="C10" s="1">
        <v>1374000</v>
      </c>
      <c r="D10" s="1">
        <v>433440</v>
      </c>
      <c r="E10" s="1">
        <v>433440</v>
      </c>
      <c r="F10" s="1">
        <f>D10-E10</f>
        <v>0</v>
      </c>
      <c r="G10" s="1">
        <v>106810</v>
      </c>
      <c r="H10" s="1">
        <v>178800</v>
      </c>
      <c r="I10" s="1">
        <v>178800</v>
      </c>
      <c r="J10" s="1">
        <v>178800</v>
      </c>
      <c r="K10" s="1">
        <f>C10-H10-I10-J10</f>
        <v>837600</v>
      </c>
      <c r="L10" s="1">
        <v>297524</v>
      </c>
      <c r="M10" s="1">
        <v>297524</v>
      </c>
      <c r="N10" s="1">
        <f>L10-M10</f>
        <v>0</v>
      </c>
      <c r="O10" s="3"/>
      <c r="P10" s="21">
        <v>196674</v>
      </c>
      <c r="Q10" s="58"/>
      <c r="R10" s="21">
        <v>1374000</v>
      </c>
      <c r="S10" s="21">
        <f t="shared" si="0"/>
        <v>0</v>
      </c>
      <c r="T10" s="31">
        <f t="shared" si="1"/>
        <v>1</v>
      </c>
    </row>
    <row r="11" spans="1:20" s="4" customFormat="1" ht="15" x14ac:dyDescent="0.2">
      <c r="A11" s="17" t="s">
        <v>9</v>
      </c>
      <c r="B11" s="2" t="s">
        <v>0</v>
      </c>
      <c r="C11" s="1">
        <v>1678300</v>
      </c>
      <c r="D11" s="1">
        <v>1136000</v>
      </c>
      <c r="E11" s="1">
        <v>856560</v>
      </c>
      <c r="F11" s="1">
        <f>D11-E11</f>
        <v>279440</v>
      </c>
      <c r="G11" s="1">
        <v>709750</v>
      </c>
      <c r="H11" s="1">
        <v>455750</v>
      </c>
      <c r="I11" s="1">
        <v>455750</v>
      </c>
      <c r="J11" s="1">
        <v>219750</v>
      </c>
      <c r="K11" s="1">
        <f>C11-H11-I11-J11</f>
        <v>547050</v>
      </c>
      <c r="L11" s="1">
        <f>G11+H11</f>
        <v>1165500</v>
      </c>
      <c r="M11" s="1">
        <v>1124445.8799999999</v>
      </c>
      <c r="N11" s="1">
        <f>L11-M11</f>
        <v>41054.120000000112</v>
      </c>
      <c r="O11" s="3"/>
      <c r="P11" s="21">
        <v>998670</v>
      </c>
      <c r="Q11" s="58"/>
      <c r="R11" s="21">
        <v>1678239</v>
      </c>
      <c r="S11" s="21">
        <f t="shared" si="0"/>
        <v>61</v>
      </c>
      <c r="T11" s="31">
        <f t="shared" si="1"/>
        <v>0.99996365369719364</v>
      </c>
    </row>
    <row r="12" spans="1:20" s="54" customFormat="1" ht="15" x14ac:dyDescent="0.2">
      <c r="A12" s="17" t="s">
        <v>11</v>
      </c>
      <c r="B12" s="2" t="s">
        <v>3</v>
      </c>
      <c r="C12" s="1">
        <v>500000</v>
      </c>
      <c r="D12" s="1">
        <v>48510100</v>
      </c>
      <c r="E12" s="1">
        <v>48373156</v>
      </c>
      <c r="F12" s="1">
        <f>D12-E12</f>
        <v>136944</v>
      </c>
      <c r="G12" s="1">
        <v>159424</v>
      </c>
      <c r="H12" s="1">
        <v>12368649</v>
      </c>
      <c r="I12" s="1">
        <v>12368649</v>
      </c>
      <c r="J12" s="1">
        <v>30783688</v>
      </c>
      <c r="K12" s="1">
        <f>C12-H12-I12-J12</f>
        <v>-55020986</v>
      </c>
      <c r="L12" s="1">
        <f>G12+H12</f>
        <v>12528073</v>
      </c>
      <c r="M12" s="1">
        <v>11517255</v>
      </c>
      <c r="N12" s="1">
        <f>L12-M12</f>
        <v>1010818</v>
      </c>
      <c r="O12" s="3"/>
      <c r="P12" s="21">
        <v>30724927</v>
      </c>
      <c r="Q12" s="58"/>
      <c r="R12" s="21">
        <v>497426.01</v>
      </c>
      <c r="S12" s="21">
        <f t="shared" si="0"/>
        <v>2573.9899999999907</v>
      </c>
      <c r="T12" s="31">
        <f t="shared" si="1"/>
        <v>0.99485202000000006</v>
      </c>
    </row>
    <row r="13" spans="1:20" s="55" customFormat="1" ht="15" x14ac:dyDescent="0.2">
      <c r="A13" s="17" t="s">
        <v>44</v>
      </c>
      <c r="B13" s="2"/>
      <c r="C13" s="1">
        <v>1600000</v>
      </c>
      <c r="D13" s="1">
        <v>0</v>
      </c>
      <c r="E13" s="1">
        <v>0</v>
      </c>
      <c r="F13" s="1">
        <f>D13-E13</f>
        <v>0</v>
      </c>
      <c r="G13" s="1">
        <v>0</v>
      </c>
      <c r="H13" s="1">
        <v>0</v>
      </c>
      <c r="I13" s="1">
        <v>901625</v>
      </c>
      <c r="J13" s="1">
        <v>901625</v>
      </c>
      <c r="K13" s="1">
        <f>C13-H13-I13-J13</f>
        <v>-203250</v>
      </c>
      <c r="L13" s="1">
        <v>1080000</v>
      </c>
      <c r="M13" s="1">
        <v>1080000</v>
      </c>
      <c r="N13" s="1">
        <f>L13-M13</f>
        <v>0</v>
      </c>
      <c r="O13" s="3"/>
      <c r="P13" s="21">
        <v>1440000</v>
      </c>
      <c r="Q13" s="58"/>
      <c r="R13" s="21">
        <v>1600000</v>
      </c>
      <c r="S13" s="21">
        <f t="shared" si="0"/>
        <v>0</v>
      </c>
      <c r="T13" s="31">
        <f t="shared" si="1"/>
        <v>1</v>
      </c>
    </row>
    <row r="14" spans="1:20" s="55" customFormat="1" ht="30" x14ac:dyDescent="0.2">
      <c r="A14" s="17" t="s">
        <v>70</v>
      </c>
      <c r="B14" s="2"/>
      <c r="C14" s="1">
        <v>1931000</v>
      </c>
      <c r="D14" s="1">
        <v>0</v>
      </c>
      <c r="E14" s="1">
        <v>0</v>
      </c>
      <c r="F14" s="1">
        <f>D14-E14</f>
        <v>0</v>
      </c>
      <c r="G14" s="1">
        <v>0</v>
      </c>
      <c r="H14" s="1">
        <v>0</v>
      </c>
      <c r="I14" s="1">
        <v>0</v>
      </c>
      <c r="J14" s="1">
        <v>0</v>
      </c>
      <c r="K14" s="1">
        <f>C14-H14-I14-J14</f>
        <v>1931000</v>
      </c>
      <c r="L14" s="1">
        <v>5000</v>
      </c>
      <c r="M14" s="1">
        <v>5000</v>
      </c>
      <c r="N14" s="1">
        <f>L14-M14</f>
        <v>0</v>
      </c>
      <c r="O14" s="3"/>
      <c r="P14" s="21">
        <v>25000</v>
      </c>
      <c r="Q14" s="58"/>
      <c r="R14" s="21">
        <v>1926000</v>
      </c>
      <c r="S14" s="21">
        <f t="shared" si="0"/>
        <v>5000</v>
      </c>
      <c r="T14" s="31">
        <f t="shared" si="1"/>
        <v>0.99741066804764367</v>
      </c>
    </row>
    <row r="15" spans="1:20" s="55" customFormat="1" ht="30" x14ac:dyDescent="0.2">
      <c r="A15" s="17" t="s">
        <v>50</v>
      </c>
      <c r="B15" s="2"/>
      <c r="C15" s="1">
        <v>595000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21"/>
      <c r="Q15" s="58"/>
      <c r="R15" s="21">
        <v>580000</v>
      </c>
      <c r="S15" s="21">
        <f t="shared" si="0"/>
        <v>15000</v>
      </c>
      <c r="T15" s="31">
        <f t="shared" si="1"/>
        <v>0.97478991596638653</v>
      </c>
    </row>
    <row r="16" spans="1:20" s="4" customFormat="1" ht="30" x14ac:dyDescent="0.2">
      <c r="A16" s="17" t="s">
        <v>28</v>
      </c>
      <c r="B16" s="2"/>
      <c r="C16" s="1">
        <f>C17</f>
        <v>5330000</v>
      </c>
      <c r="D16" s="1" t="e">
        <f>D17+#REF!</f>
        <v>#REF!</v>
      </c>
      <c r="E16" s="1" t="e">
        <f>E17+#REF!</f>
        <v>#REF!</v>
      </c>
      <c r="F16" s="1" t="e">
        <f>F17+#REF!</f>
        <v>#REF!</v>
      </c>
      <c r="G16" s="1" t="e">
        <f>G17+#REF!</f>
        <v>#REF!</v>
      </c>
      <c r="H16" s="1" t="e">
        <f>H17+#REF!</f>
        <v>#REF!</v>
      </c>
      <c r="I16" s="1" t="e">
        <f>I17+#REF!</f>
        <v>#REF!</v>
      </c>
      <c r="J16" s="1" t="e">
        <f>J17+#REF!</f>
        <v>#REF!</v>
      </c>
      <c r="K16" s="1" t="e">
        <f>K17+#REF!</f>
        <v>#REF!</v>
      </c>
      <c r="L16" s="1" t="e">
        <f>L17+#REF!</f>
        <v>#REF!</v>
      </c>
      <c r="M16" s="1" t="e">
        <f>M17+#REF!</f>
        <v>#REF!</v>
      </c>
      <c r="N16" s="1" t="e">
        <f>N17+#REF!</f>
        <v>#REF!</v>
      </c>
      <c r="O16" s="1" t="e">
        <f>O17+#REF!</f>
        <v>#REF!</v>
      </c>
      <c r="P16" s="1" t="e">
        <f>P17+#REF!</f>
        <v>#REF!</v>
      </c>
      <c r="Q16" s="1"/>
      <c r="R16" s="1">
        <f>R17</f>
        <v>5325837.24</v>
      </c>
      <c r="S16" s="1">
        <f>S17</f>
        <v>4162.7599999997765</v>
      </c>
      <c r="T16" s="31">
        <f>R16/C16</f>
        <v>0.99921899437148221</v>
      </c>
    </row>
    <row r="17" spans="1:20" s="4" customFormat="1" ht="15" x14ac:dyDescent="0.2">
      <c r="A17" s="17" t="s">
        <v>55</v>
      </c>
      <c r="B17" s="2"/>
      <c r="C17" s="1">
        <f t="shared" ref="C17:P17" si="2">C18+C19+C20+C21</f>
        <v>5330000</v>
      </c>
      <c r="D17" s="1">
        <f t="shared" si="2"/>
        <v>0</v>
      </c>
      <c r="E17" s="1">
        <f t="shared" si="2"/>
        <v>0</v>
      </c>
      <c r="F17" s="1">
        <f t="shared" si="2"/>
        <v>0</v>
      </c>
      <c r="G17" s="1">
        <f t="shared" si="2"/>
        <v>70400</v>
      </c>
      <c r="H17" s="1">
        <f t="shared" si="2"/>
        <v>1175000</v>
      </c>
      <c r="I17" s="1">
        <f t="shared" si="2"/>
        <v>1175000</v>
      </c>
      <c r="J17" s="1">
        <f t="shared" si="2"/>
        <v>1291250</v>
      </c>
      <c r="K17" s="1">
        <f t="shared" si="2"/>
        <v>1628750</v>
      </c>
      <c r="L17" s="1">
        <f t="shared" si="2"/>
        <v>2663796</v>
      </c>
      <c r="M17" s="1">
        <f t="shared" si="2"/>
        <v>2663796</v>
      </c>
      <c r="N17" s="1">
        <f t="shared" si="2"/>
        <v>0</v>
      </c>
      <c r="O17" s="1">
        <f t="shared" si="2"/>
        <v>0</v>
      </c>
      <c r="P17" s="1">
        <f t="shared" si="2"/>
        <v>1083100</v>
      </c>
      <c r="Q17" s="1"/>
      <c r="R17" s="1">
        <f>R18+R19+R20+R21</f>
        <v>5325837.24</v>
      </c>
      <c r="S17" s="1">
        <f>S18+S19+S20+S21</f>
        <v>4162.7599999997765</v>
      </c>
      <c r="T17" s="31">
        <f t="shared" si="1"/>
        <v>0.99921899437148221</v>
      </c>
    </row>
    <row r="18" spans="1:20" s="4" customFormat="1" ht="14.25" x14ac:dyDescent="0.2">
      <c r="A18" s="22" t="s">
        <v>52</v>
      </c>
      <c r="B18" s="2"/>
      <c r="C18" s="1">
        <v>173540</v>
      </c>
      <c r="D18" s="1"/>
      <c r="E18" s="1"/>
      <c r="F18" s="1"/>
      <c r="G18" s="1">
        <v>35000</v>
      </c>
      <c r="H18" s="1">
        <v>35000</v>
      </c>
      <c r="I18" s="1">
        <v>35000</v>
      </c>
      <c r="J18" s="1">
        <v>35000</v>
      </c>
      <c r="K18" s="1">
        <f>C18-H18-I18-J18</f>
        <v>68540</v>
      </c>
      <c r="L18" s="1">
        <f>G18+H18</f>
        <v>70000</v>
      </c>
      <c r="M18" s="1">
        <v>70000</v>
      </c>
      <c r="N18" s="1">
        <f>L18-M18</f>
        <v>0</v>
      </c>
      <c r="O18" s="3"/>
      <c r="P18" s="21">
        <v>35000</v>
      </c>
      <c r="Q18" s="58"/>
      <c r="R18" s="21">
        <v>173460</v>
      </c>
      <c r="S18" s="21">
        <f t="shared" si="0"/>
        <v>80</v>
      </c>
      <c r="T18" s="31">
        <f t="shared" si="1"/>
        <v>0.99953901117897892</v>
      </c>
    </row>
    <row r="19" spans="1:20" s="4" customFormat="1" ht="14.25" x14ac:dyDescent="0.2">
      <c r="A19" s="22" t="s">
        <v>53</v>
      </c>
      <c r="B19" s="2"/>
      <c r="C19" s="1">
        <v>4796460</v>
      </c>
      <c r="D19" s="1"/>
      <c r="E19" s="1"/>
      <c r="F19" s="1"/>
      <c r="G19" s="1">
        <v>35400</v>
      </c>
      <c r="H19" s="1">
        <v>1035000</v>
      </c>
      <c r="I19" s="1">
        <v>1035000</v>
      </c>
      <c r="J19" s="1">
        <v>1133750</v>
      </c>
      <c r="K19" s="1">
        <f>C19-H19-I19-J19</f>
        <v>1592710</v>
      </c>
      <c r="L19" s="1">
        <v>2333156</v>
      </c>
      <c r="M19" s="1">
        <v>2333156</v>
      </c>
      <c r="N19" s="1">
        <f>L19-M19</f>
        <v>0</v>
      </c>
      <c r="O19" s="3"/>
      <c r="P19" s="21">
        <v>1048100</v>
      </c>
      <c r="Q19" s="58"/>
      <c r="R19" s="21">
        <v>4792377.24</v>
      </c>
      <c r="S19" s="21">
        <f>C19-R19</f>
        <v>4082.7599999997765</v>
      </c>
      <c r="T19" s="31">
        <f>R19/C19</f>
        <v>0.99914879723796302</v>
      </c>
    </row>
    <row r="20" spans="1:20" s="4" customFormat="1" ht="14.25" x14ac:dyDescent="0.2">
      <c r="A20" s="22" t="s">
        <v>72</v>
      </c>
      <c r="B20" s="2"/>
      <c r="C20" s="1">
        <v>60000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  <c r="P20" s="21"/>
      <c r="Q20" s="58"/>
      <c r="R20" s="21">
        <v>60000</v>
      </c>
      <c r="S20" s="21">
        <f t="shared" si="0"/>
        <v>0</v>
      </c>
      <c r="T20" s="31">
        <f t="shared" si="1"/>
        <v>1</v>
      </c>
    </row>
    <row r="21" spans="1:20" s="4" customFormat="1" ht="14.25" x14ac:dyDescent="0.2">
      <c r="A21" s="22" t="s">
        <v>54</v>
      </c>
      <c r="B21" s="2"/>
      <c r="C21" s="1">
        <v>300000</v>
      </c>
      <c r="D21" s="1"/>
      <c r="E21" s="1"/>
      <c r="F21" s="1"/>
      <c r="G21" s="1">
        <v>0</v>
      </c>
      <c r="H21" s="1">
        <v>105000</v>
      </c>
      <c r="I21" s="1">
        <v>105000</v>
      </c>
      <c r="J21" s="1">
        <v>122500</v>
      </c>
      <c r="K21" s="1">
        <f>C21-H21-I21-J21</f>
        <v>-32500</v>
      </c>
      <c r="L21" s="1">
        <v>260640</v>
      </c>
      <c r="M21" s="1">
        <v>260640</v>
      </c>
      <c r="N21" s="1">
        <f>L21-M21</f>
        <v>0</v>
      </c>
      <c r="O21" s="3"/>
      <c r="P21" s="21">
        <v>0</v>
      </c>
      <c r="Q21" s="58"/>
      <c r="R21" s="21">
        <v>300000</v>
      </c>
      <c r="S21" s="21">
        <f t="shared" si="0"/>
        <v>0</v>
      </c>
      <c r="T21" s="31">
        <f t="shared" si="1"/>
        <v>1</v>
      </c>
    </row>
    <row r="22" spans="1:20" s="4" customFormat="1" ht="15" x14ac:dyDescent="0.2">
      <c r="A22" s="17" t="s">
        <v>35</v>
      </c>
      <c r="B22" s="2" t="s">
        <v>3</v>
      </c>
      <c r="C22" s="1">
        <v>128000</v>
      </c>
      <c r="D22" s="1">
        <v>47000</v>
      </c>
      <c r="E22" s="1">
        <v>31347</v>
      </c>
      <c r="F22" s="1">
        <f>D22-E22</f>
        <v>15653</v>
      </c>
      <c r="G22" s="1">
        <v>17500</v>
      </c>
      <c r="H22" s="1">
        <v>14000</v>
      </c>
      <c r="I22" s="1">
        <v>14000</v>
      </c>
      <c r="J22" s="1">
        <v>13500</v>
      </c>
      <c r="K22" s="1">
        <f>C22-H22-I22-J22</f>
        <v>86500</v>
      </c>
      <c r="L22" s="1">
        <v>27000</v>
      </c>
      <c r="M22" s="1">
        <v>20347</v>
      </c>
      <c r="N22" s="1">
        <f>L22-M22</f>
        <v>6653</v>
      </c>
      <c r="O22" s="3"/>
      <c r="P22" s="21">
        <v>14500</v>
      </c>
      <c r="Q22" s="58">
        <v>128000</v>
      </c>
      <c r="R22" s="21">
        <v>128000</v>
      </c>
      <c r="S22" s="21">
        <f t="shared" si="0"/>
        <v>0</v>
      </c>
      <c r="T22" s="31">
        <f t="shared" si="1"/>
        <v>1</v>
      </c>
    </row>
    <row r="23" spans="1:20" s="4" customFormat="1" ht="15" x14ac:dyDescent="0.2">
      <c r="A23" s="17" t="s">
        <v>41</v>
      </c>
      <c r="B23" s="2"/>
      <c r="C23" s="1">
        <v>1123800</v>
      </c>
      <c r="D23" s="1">
        <v>7609000</v>
      </c>
      <c r="E23" s="1"/>
      <c r="F23" s="1">
        <f>D23-E23</f>
        <v>7609000</v>
      </c>
      <c r="G23" s="1">
        <v>0</v>
      </c>
      <c r="H23" s="1">
        <v>210000</v>
      </c>
      <c r="I23" s="1">
        <v>210000</v>
      </c>
      <c r="J23" s="1">
        <v>210000</v>
      </c>
      <c r="K23" s="1">
        <f>C23-H23-I23-J23</f>
        <v>493800</v>
      </c>
      <c r="L23" s="1">
        <v>167404</v>
      </c>
      <c r="M23" s="1">
        <v>167404</v>
      </c>
      <c r="N23" s="1">
        <f>L23-M23</f>
        <v>0</v>
      </c>
      <c r="O23" s="3"/>
      <c r="P23" s="21">
        <v>1032600</v>
      </c>
      <c r="Q23" s="58">
        <v>844000</v>
      </c>
      <c r="R23" s="21">
        <v>197294.92</v>
      </c>
      <c r="S23" s="21">
        <f>C23-R23</f>
        <v>926505.08</v>
      </c>
      <c r="T23" s="31">
        <f t="shared" si="1"/>
        <v>0.17556052678412529</v>
      </c>
    </row>
    <row r="24" spans="1:20" s="4" customFormat="1" ht="15" x14ac:dyDescent="0.2">
      <c r="A24" s="17" t="s">
        <v>12</v>
      </c>
      <c r="B24" s="2"/>
      <c r="C24" s="1">
        <v>213000</v>
      </c>
      <c r="D24" s="1">
        <v>210000</v>
      </c>
      <c r="E24" s="1">
        <v>51912</v>
      </c>
      <c r="F24" s="1">
        <f>D24-E24</f>
        <v>158088</v>
      </c>
      <c r="G24" s="1">
        <v>80000</v>
      </c>
      <c r="H24" s="1">
        <v>80000</v>
      </c>
      <c r="I24" s="1">
        <v>80000</v>
      </c>
      <c r="J24" s="1">
        <v>80000</v>
      </c>
      <c r="K24" s="1">
        <f>C24-H24-I24-J24</f>
        <v>-27000</v>
      </c>
      <c r="L24" s="1">
        <v>140000</v>
      </c>
      <c r="M24" s="1">
        <v>50697</v>
      </c>
      <c r="N24" s="1">
        <f>L24-M24</f>
        <v>89303</v>
      </c>
      <c r="O24" s="3"/>
      <c r="P24" s="21">
        <v>410700</v>
      </c>
      <c r="Q24" s="58">
        <v>130000</v>
      </c>
      <c r="R24" s="21">
        <v>58248.38</v>
      </c>
      <c r="S24" s="21">
        <f>C24-R24</f>
        <v>154751.62</v>
      </c>
      <c r="T24" s="31">
        <f t="shared" si="1"/>
        <v>0.27346657276995306</v>
      </c>
    </row>
    <row r="25" spans="1:20" s="4" customFormat="1" ht="30" x14ac:dyDescent="0.2">
      <c r="A25" s="17" t="s">
        <v>66</v>
      </c>
      <c r="B25" s="2"/>
      <c r="C25" s="1">
        <v>14764700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3"/>
      <c r="P25" s="21"/>
      <c r="Q25" s="58">
        <v>14764700</v>
      </c>
      <c r="R25" s="21">
        <v>7486811.9199999999</v>
      </c>
      <c r="S25" s="21">
        <f t="shared" si="0"/>
        <v>7277888.0800000001</v>
      </c>
      <c r="T25" s="31">
        <f t="shared" si="1"/>
        <v>0.50707511293829199</v>
      </c>
    </row>
    <row r="26" spans="1:20" s="4" customFormat="1" ht="30" x14ac:dyDescent="0.2">
      <c r="A26" s="17" t="s">
        <v>92</v>
      </c>
      <c r="B26" s="2"/>
      <c r="C26" s="1">
        <v>837954.7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  <c r="P26" s="21"/>
      <c r="Q26" s="58">
        <v>837954.7</v>
      </c>
      <c r="R26" s="21">
        <v>837954.7</v>
      </c>
      <c r="S26" s="21">
        <f t="shared" si="0"/>
        <v>0</v>
      </c>
      <c r="T26" s="31">
        <f t="shared" si="1"/>
        <v>1</v>
      </c>
    </row>
    <row r="27" spans="1:20" s="4" customFormat="1" ht="15" x14ac:dyDescent="0.2">
      <c r="A27" s="17" t="s">
        <v>71</v>
      </c>
      <c r="B27" s="2"/>
      <c r="C27" s="1">
        <v>900000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  <c r="P27" s="21"/>
      <c r="Q27" s="58"/>
      <c r="R27" s="21">
        <v>900000</v>
      </c>
      <c r="S27" s="21">
        <f t="shared" si="0"/>
        <v>0</v>
      </c>
      <c r="T27" s="31">
        <f t="shared" si="1"/>
        <v>1</v>
      </c>
    </row>
    <row r="28" spans="1:20" s="4" customFormat="1" ht="60" x14ac:dyDescent="0.2">
      <c r="A28" s="17" t="s">
        <v>77</v>
      </c>
      <c r="B28" s="2"/>
      <c r="C28" s="1">
        <v>540000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  <c r="P28" s="21"/>
      <c r="Q28" s="58"/>
      <c r="R28" s="21">
        <v>505000</v>
      </c>
      <c r="S28" s="21">
        <f t="shared" si="0"/>
        <v>35000</v>
      </c>
      <c r="T28" s="31">
        <f t="shared" si="1"/>
        <v>0.93518518518518523</v>
      </c>
    </row>
    <row r="29" spans="1:20" s="4" customFormat="1" ht="45" x14ac:dyDescent="0.2">
      <c r="A29" s="17" t="s">
        <v>78</v>
      </c>
      <c r="B29" s="2"/>
      <c r="C29" s="1">
        <v>4902500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3"/>
      <c r="P29" s="21"/>
      <c r="Q29" s="58"/>
      <c r="R29" s="21">
        <v>4813301.4000000004</v>
      </c>
      <c r="S29" s="21">
        <f t="shared" si="0"/>
        <v>89198.599999999627</v>
      </c>
      <c r="T29" s="31">
        <f t="shared" si="1"/>
        <v>0.98180548699643044</v>
      </c>
    </row>
    <row r="30" spans="1:20" s="4" customFormat="1" ht="75" x14ac:dyDescent="0.25">
      <c r="A30" s="28" t="s">
        <v>79</v>
      </c>
      <c r="B30" s="26"/>
      <c r="C30" s="1">
        <v>2950000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58"/>
      <c r="R30" s="21">
        <v>2595299.2000000002</v>
      </c>
      <c r="S30" s="21">
        <f t="shared" si="0"/>
        <v>354700.79999999981</v>
      </c>
      <c r="T30" s="31">
        <f t="shared" si="1"/>
        <v>0.87976244067796616</v>
      </c>
    </row>
    <row r="31" spans="1:20" s="4" customFormat="1" ht="77.25" customHeight="1" x14ac:dyDescent="0.25">
      <c r="A31" s="28" t="s">
        <v>80</v>
      </c>
      <c r="B31" s="26"/>
      <c r="C31" s="1">
        <v>720000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58"/>
      <c r="R31" s="21">
        <v>698800</v>
      </c>
      <c r="S31" s="21">
        <f t="shared" si="0"/>
        <v>21200</v>
      </c>
      <c r="T31" s="31">
        <f t="shared" si="1"/>
        <v>0.9705555555555555</v>
      </c>
    </row>
    <row r="32" spans="1:20" s="4" customFormat="1" ht="82.5" customHeight="1" x14ac:dyDescent="0.25">
      <c r="A32" s="28" t="s">
        <v>80</v>
      </c>
      <c r="B32" s="26"/>
      <c r="C32" s="1">
        <v>15579000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58"/>
      <c r="R32" s="21">
        <v>15579000</v>
      </c>
      <c r="S32" s="21">
        <f t="shared" si="0"/>
        <v>0</v>
      </c>
      <c r="T32" s="31">
        <f t="shared" si="1"/>
        <v>1</v>
      </c>
    </row>
    <row r="33" spans="1:20" s="4" customFormat="1" ht="78.75" customHeight="1" x14ac:dyDescent="0.25">
      <c r="A33" s="28" t="s">
        <v>94</v>
      </c>
      <c r="B33" s="26"/>
      <c r="C33" s="1">
        <v>8570312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58"/>
      <c r="R33" s="21">
        <v>8406349.1099999994</v>
      </c>
      <c r="S33" s="21">
        <f t="shared" si="0"/>
        <v>163962.8900000006</v>
      </c>
      <c r="T33" s="31">
        <f t="shared" si="1"/>
        <v>0.98086850397045044</v>
      </c>
    </row>
    <row r="34" spans="1:20" s="4" customFormat="1" ht="89.25" customHeight="1" x14ac:dyDescent="0.25">
      <c r="A34" s="28" t="s">
        <v>91</v>
      </c>
      <c r="B34" s="26"/>
      <c r="C34" s="1">
        <v>1000000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58"/>
      <c r="R34" s="21">
        <v>1000000</v>
      </c>
      <c r="S34" s="21">
        <f t="shared" si="0"/>
        <v>0</v>
      </c>
      <c r="T34" s="31">
        <f t="shared" si="1"/>
        <v>1</v>
      </c>
    </row>
    <row r="35" spans="1:20" s="4" customFormat="1" ht="15" x14ac:dyDescent="0.2">
      <c r="A35" s="17" t="s">
        <v>62</v>
      </c>
      <c r="B35" s="2"/>
      <c r="C35" s="1">
        <v>197867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"/>
      <c r="P35" s="21">
        <v>11</v>
      </c>
      <c r="Q35" s="58">
        <v>197867</v>
      </c>
      <c r="R35" s="21">
        <v>197298</v>
      </c>
      <c r="S35" s="21">
        <f t="shared" si="0"/>
        <v>569</v>
      </c>
      <c r="T35" s="31">
        <f t="shared" si="1"/>
        <v>0.99712433099000841</v>
      </c>
    </row>
    <row r="36" spans="1:20" s="4" customFormat="1" ht="23.25" hidden="1" customHeight="1" x14ac:dyDescent="0.2">
      <c r="A36" s="17" t="s">
        <v>82</v>
      </c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"/>
      <c r="P36" s="21"/>
      <c r="Q36" s="58"/>
      <c r="R36" s="21"/>
      <c r="S36" s="21">
        <f t="shared" si="0"/>
        <v>0</v>
      </c>
      <c r="T36" s="31" t="e">
        <f t="shared" si="1"/>
        <v>#DIV/0!</v>
      </c>
    </row>
    <row r="37" spans="1:20" s="4" customFormat="1" ht="45" x14ac:dyDescent="0.2">
      <c r="A37" s="17" t="s">
        <v>73</v>
      </c>
      <c r="B37" s="2"/>
      <c r="C37" s="1">
        <v>3245100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21"/>
      <c r="Q37" s="58">
        <v>2755738.95</v>
      </c>
      <c r="R37" s="21">
        <v>2751086.96</v>
      </c>
      <c r="S37" s="21">
        <f t="shared" si="0"/>
        <v>494013.04000000004</v>
      </c>
      <c r="T37" s="31">
        <f t="shared" si="1"/>
        <v>0.8477664663646729</v>
      </c>
    </row>
    <row r="38" spans="1:20" s="4" customFormat="1" ht="30" x14ac:dyDescent="0.2">
      <c r="A38" s="17" t="s">
        <v>74</v>
      </c>
      <c r="B38" s="2"/>
      <c r="C38" s="1">
        <v>307729500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  <c r="P38" s="21"/>
      <c r="Q38" s="58">
        <v>295319935.57999998</v>
      </c>
      <c r="R38" s="21">
        <v>294931005.10000002</v>
      </c>
      <c r="S38" s="21">
        <f t="shared" si="0"/>
        <v>12798494.899999976</v>
      </c>
      <c r="T38" s="31">
        <f t="shared" si="1"/>
        <v>0.95840991877606807</v>
      </c>
    </row>
    <row r="39" spans="1:20" s="4" customFormat="1" ht="15" x14ac:dyDescent="0.2">
      <c r="A39" s="17" t="s">
        <v>75</v>
      </c>
      <c r="B39" s="2"/>
      <c r="C39" s="1">
        <v>30987700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"/>
      <c r="P39" s="21"/>
      <c r="Q39" s="58">
        <v>29347240.859999999</v>
      </c>
      <c r="R39" s="21">
        <v>29210782.34</v>
      </c>
      <c r="S39" s="21">
        <f t="shared" si="0"/>
        <v>1776917.6600000001</v>
      </c>
      <c r="T39" s="31">
        <f t="shared" si="1"/>
        <v>0.94265732338960295</v>
      </c>
    </row>
    <row r="40" spans="1:20" s="4" customFormat="1" ht="45" customHeight="1" x14ac:dyDescent="0.2">
      <c r="A40" s="17" t="s">
        <v>89</v>
      </c>
      <c r="B40" s="2"/>
      <c r="C40" s="1">
        <v>3602200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21"/>
      <c r="Q40" s="58"/>
      <c r="R40" s="21">
        <v>2363800</v>
      </c>
      <c r="S40" s="21">
        <f t="shared" si="0"/>
        <v>1238400</v>
      </c>
      <c r="T40" s="31">
        <f t="shared" si="1"/>
        <v>0.65621009383154738</v>
      </c>
    </row>
    <row r="41" spans="1:20" s="4" customFormat="1" ht="49.5" customHeight="1" x14ac:dyDescent="0.2">
      <c r="A41" s="17" t="s">
        <v>93</v>
      </c>
      <c r="B41" s="2"/>
      <c r="C41" s="1">
        <v>700000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21"/>
      <c r="Q41" s="58"/>
      <c r="R41" s="21">
        <v>700000</v>
      </c>
      <c r="S41" s="21">
        <f t="shared" si="0"/>
        <v>0</v>
      </c>
      <c r="T41" s="31">
        <f t="shared" si="1"/>
        <v>1</v>
      </c>
    </row>
    <row r="42" spans="1:20" s="4" customFormat="1" ht="27" customHeight="1" x14ac:dyDescent="0.2">
      <c r="A42" s="17" t="s">
        <v>90</v>
      </c>
      <c r="B42" s="2"/>
      <c r="C42" s="1">
        <v>4367600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21"/>
      <c r="Q42" s="58"/>
      <c r="R42" s="21">
        <v>4367600</v>
      </c>
      <c r="S42" s="21">
        <f t="shared" si="0"/>
        <v>0</v>
      </c>
      <c r="T42" s="31">
        <f t="shared" si="1"/>
        <v>1</v>
      </c>
    </row>
    <row r="43" spans="1:20" s="4" customFormat="1" ht="43.5" customHeight="1" x14ac:dyDescent="0.2">
      <c r="A43" s="17" t="s">
        <v>96</v>
      </c>
      <c r="B43" s="2"/>
      <c r="C43" s="1">
        <v>3876800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21"/>
      <c r="Q43" s="58">
        <v>1938400</v>
      </c>
      <c r="R43" s="21">
        <v>3876800</v>
      </c>
      <c r="S43" s="21">
        <f t="shared" si="0"/>
        <v>0</v>
      </c>
      <c r="T43" s="31">
        <f t="shared" si="1"/>
        <v>1</v>
      </c>
    </row>
    <row r="44" spans="1:20" s="6" customFormat="1" ht="17.25" customHeight="1" x14ac:dyDescent="0.2">
      <c r="A44" s="18" t="s">
        <v>43</v>
      </c>
      <c r="B44" s="5"/>
      <c r="C44" s="24">
        <f>C4+C5+C6+C7+C8+C10+C11+C12+C13+C14+C15+C16+C25+C27+C28+C22+C23+C24+C35+C29+C30+C31+C36+C37+C38+C39+C40+C42+C34+C41+C26+C32+C33+C43+C9</f>
        <v>1729803097.0599999</v>
      </c>
      <c r="D44" s="24" t="e">
        <f>D4+D5+D6+D7+D8+D10+D11+D12+D13+D14+D15+D16+D25+D27+D28+D22+D23+D24+D35+D29+D30+D31+#REF!+D36+D37+D38+D39+D40+D42+D34</f>
        <v>#REF!</v>
      </c>
      <c r="E44" s="24" t="e">
        <f>E4+E5+E6+E7+E8+E10+E11+E12+E13+E14+E15+E16+E25+E27+E28+E22+E23+E24+E35+E29+E30+E31+#REF!+E36+E37+E38+E39+E40+E42+E34</f>
        <v>#REF!</v>
      </c>
      <c r="F44" s="24" t="e">
        <f>F4+F5+F6+F7+F8+F10+F11+F12+F13+F14+F15+F16+F25+F27+F28+F22+F23+F24+F35+F29+F30+F31+#REF!+F36+F37+F38+F39+F40+F42+F34</f>
        <v>#REF!</v>
      </c>
      <c r="G44" s="24" t="e">
        <f>G4+G5+G6+G7+G8+G10+G11+G12+G13+G14+G15+G16+G25+G27+G28+G22+G23+G24+G35+G29+G30+G31+#REF!+G36+G37+G38+G39+G40+G42+G34</f>
        <v>#REF!</v>
      </c>
      <c r="H44" s="24" t="e">
        <f>H4+H5+H6+H7+H8+H10+H11+H12+H13+H14+H15+H16+H25+H27+H28+H22+H23+H24+H35+H29+H30+H31+#REF!+H36+H37+H38+H39+H40+H42+H34</f>
        <v>#REF!</v>
      </c>
      <c r="I44" s="24" t="e">
        <f>I4+I5+I6+I7+I8+I10+I11+I12+I13+I14+I15+I16+I25+I27+I28+I22+I23+I24+I35+I29+I30+I31+#REF!+I36+I37+I38+I39+I40+I42+I34</f>
        <v>#REF!</v>
      </c>
      <c r="J44" s="24" t="e">
        <f>J4+J5+J6+J7+J8+J10+J11+J12+J13+J14+J15+J16+J25+J27+J28+J22+J23+J24+J35+J29+J30+J31+#REF!+J36+J37+J38+J39+J40+J42+J34</f>
        <v>#REF!</v>
      </c>
      <c r="K44" s="24" t="e">
        <f>K4+K5+K6+K7+K8+K10+K11+K12+K13+K14+K15+K16+K25+K27+K28+K22+K23+K24+K35+K29+K30+K31+#REF!+K36+K37+K38+K39+K40+K42+K34</f>
        <v>#REF!</v>
      </c>
      <c r="L44" s="24" t="e">
        <f>L4+L5+L6+L7+L8+L10+L11+L12+L13+L14+L15+L16+L25+L27+L28+L22+L23+L24+L35+L29+L30+L31+#REF!+L36+L37+L38+L39+L40+L42+L34</f>
        <v>#REF!</v>
      </c>
      <c r="M44" s="24" t="e">
        <f>M4+M5+M6+M7+M8+M10+M11+M12+M13+M14+M15+M16+M25+M27+M28+M22+M23+M24+M35+M29+M30+M31+#REF!+M36+M37+M38+M39+M40+M42+M34</f>
        <v>#REF!</v>
      </c>
      <c r="N44" s="24" t="e">
        <f>N4+N5+N6+N7+N8+N10+N11+N12+N13+N14+N15+N16+N25+N27+N28+N22+N23+N24+N35+N29+N30+N31+#REF!+N36+N37+N38+N39+N40+N42+N34</f>
        <v>#REF!</v>
      </c>
      <c r="O44" s="24" t="e">
        <f>O4+O5+O6+O7+O8+O10+O11+O12+O13+O14+O15+O16+O25+O27+O28+O22+O23+O24+O35+O29+O30+O31+#REF!+O36+O37+O38+O39+O40+O42+O34</f>
        <v>#REF!</v>
      </c>
      <c r="P44" s="24" t="e">
        <f>P4+P5+P6+P7+P8+P10+P11+P12+P13+P14+P15+P16+P25+P27+P28+P22+P23+P24+P35+P29+P30+P31+#REF!+P36+P37+P38+P39+P40+P42+P34</f>
        <v>#REF!</v>
      </c>
      <c r="Q44" s="24"/>
      <c r="R44" s="24">
        <f>R4+R5+R6+R7+R8+R10+R11+R12+R13+R14+R15+R16+R25+R27+R28+R22+R23+R24+R35+R29+R30+R31+R36+R37+R38+R39+R40+R42+R34+R41+R26+R32+R33+R43+R9</f>
        <v>1704444490.0800004</v>
      </c>
      <c r="S44" s="24">
        <f>S4+S5+S6+S7+S8+S10+S11+S12+S13+S14+S15+S16+S25+S27+S28+S22+S23+S24+S35+S29+S30+S31+S36+S37+S38+S39+S40+S42+S34+S41+S26+S32+S33+S9</f>
        <v>25358606.979999918</v>
      </c>
      <c r="T44" s="31">
        <f>R44/C44</f>
        <v>0.98534017714322553</v>
      </c>
    </row>
    <row r="45" spans="1:20" s="6" customFormat="1" ht="14.25" customHeight="1" x14ac:dyDescent="0.2">
      <c r="A45" s="17" t="s">
        <v>62</v>
      </c>
      <c r="B45" s="5"/>
      <c r="C45" s="1">
        <v>189982</v>
      </c>
      <c r="D45" s="15"/>
      <c r="E45" s="15"/>
      <c r="F45" s="15"/>
      <c r="G45" s="15"/>
      <c r="H45" s="15"/>
      <c r="I45" s="15"/>
      <c r="J45" s="15"/>
      <c r="K45" s="15"/>
      <c r="L45" s="1">
        <v>353200</v>
      </c>
      <c r="M45" s="1">
        <v>353159</v>
      </c>
      <c r="N45" s="1">
        <f>L45-M45</f>
        <v>41</v>
      </c>
      <c r="O45" s="1"/>
      <c r="P45" s="56"/>
      <c r="Q45" s="59">
        <v>189982</v>
      </c>
      <c r="R45" s="21">
        <v>189982</v>
      </c>
      <c r="S45" s="21">
        <f>C45-R45</f>
        <v>0</v>
      </c>
      <c r="T45" s="31">
        <f t="shared" ref="T45:T79" si="3">R45/C45</f>
        <v>1</v>
      </c>
    </row>
    <row r="46" spans="1:20" s="6" customFormat="1" ht="15" hidden="1" customHeight="1" x14ac:dyDescent="0.2">
      <c r="A46" s="17" t="s">
        <v>61</v>
      </c>
      <c r="B46" s="5"/>
      <c r="C46" s="1"/>
      <c r="D46" s="15"/>
      <c r="E46" s="15"/>
      <c r="F46" s="15"/>
      <c r="G46" s="15"/>
      <c r="H46" s="15"/>
      <c r="I46" s="15"/>
      <c r="J46" s="15"/>
      <c r="K46" s="15"/>
      <c r="L46" s="1">
        <v>34700</v>
      </c>
      <c r="M46" s="1">
        <v>34660</v>
      </c>
      <c r="N46" s="1">
        <f>L46-M46</f>
        <v>40</v>
      </c>
      <c r="O46" s="1"/>
      <c r="P46" s="56"/>
      <c r="Q46" s="60"/>
      <c r="R46" s="21">
        <v>0</v>
      </c>
      <c r="S46" s="21">
        <f>C46-R46</f>
        <v>0</v>
      </c>
      <c r="T46" s="31" t="e">
        <f t="shared" si="3"/>
        <v>#DIV/0!</v>
      </c>
    </row>
    <row r="47" spans="1:20" s="4" customFormat="1" ht="17.25" hidden="1" customHeight="1" x14ac:dyDescent="0.2">
      <c r="A47" s="17" t="s">
        <v>13</v>
      </c>
      <c r="B47" s="2" t="s">
        <v>14</v>
      </c>
      <c r="C47" s="1"/>
      <c r="D47" s="1">
        <v>8120200</v>
      </c>
      <c r="E47" s="1">
        <v>8120200</v>
      </c>
      <c r="F47" s="1">
        <f>D47-E47</f>
        <v>0</v>
      </c>
      <c r="G47" s="1">
        <v>8120000</v>
      </c>
      <c r="H47" s="1">
        <v>0</v>
      </c>
      <c r="I47" s="1">
        <v>5000000</v>
      </c>
      <c r="J47" s="1">
        <v>3120000</v>
      </c>
      <c r="K47" s="1">
        <f>C47-H47-I47-J47</f>
        <v>-8120000</v>
      </c>
      <c r="L47" s="1">
        <f>G47+H47</f>
        <v>8120000</v>
      </c>
      <c r="M47" s="1">
        <v>8120000</v>
      </c>
      <c r="N47" s="1">
        <f>L47-M47</f>
        <v>0</v>
      </c>
      <c r="O47" s="3"/>
      <c r="P47" s="21"/>
      <c r="Q47" s="58"/>
      <c r="R47" s="21">
        <v>0</v>
      </c>
      <c r="S47" s="21">
        <f>C47-R47</f>
        <v>0</v>
      </c>
      <c r="T47" s="31" t="e">
        <f t="shared" si="3"/>
        <v>#DIV/0!</v>
      </c>
    </row>
    <row r="48" spans="1:20" s="4" customFormat="1" ht="17.25" customHeight="1" x14ac:dyDescent="0.2">
      <c r="A48" s="17" t="s">
        <v>82</v>
      </c>
      <c r="B48" s="2"/>
      <c r="C48" s="1">
        <v>109970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21"/>
      <c r="Q48" s="59">
        <v>109970</v>
      </c>
      <c r="R48" s="21">
        <v>109970</v>
      </c>
      <c r="S48" s="21">
        <f>C48-R48</f>
        <v>0</v>
      </c>
      <c r="T48" s="31">
        <f t="shared" si="3"/>
        <v>1</v>
      </c>
    </row>
    <row r="49" spans="1:20" s="4" customFormat="1" ht="15" x14ac:dyDescent="0.2">
      <c r="A49" s="17" t="s">
        <v>15</v>
      </c>
      <c r="B49" s="2" t="s">
        <v>14</v>
      </c>
      <c r="C49" s="1">
        <v>94530088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21"/>
      <c r="Q49" s="58"/>
      <c r="R49" s="21">
        <v>93141488</v>
      </c>
      <c r="S49" s="21">
        <f t="shared" si="0"/>
        <v>1388600</v>
      </c>
      <c r="T49" s="31">
        <f t="shared" si="3"/>
        <v>0.98531049711918173</v>
      </c>
    </row>
    <row r="50" spans="1:20" s="4" customFormat="1" ht="15" x14ac:dyDescent="0.2">
      <c r="A50" s="17" t="s">
        <v>16</v>
      </c>
      <c r="B50" s="2" t="s">
        <v>14</v>
      </c>
      <c r="C50" s="1">
        <v>39220000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21"/>
      <c r="Q50" s="58"/>
      <c r="R50" s="21">
        <v>39220000</v>
      </c>
      <c r="S50" s="21">
        <f t="shared" si="0"/>
        <v>0</v>
      </c>
      <c r="T50" s="31">
        <f t="shared" si="3"/>
        <v>1</v>
      </c>
    </row>
    <row r="51" spans="1:20" s="4" customFormat="1" ht="15" x14ac:dyDescent="0.2">
      <c r="A51" s="17" t="s">
        <v>17</v>
      </c>
      <c r="B51" s="2" t="s">
        <v>14</v>
      </c>
      <c r="C51" s="1">
        <v>711895700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21"/>
      <c r="Q51" s="58"/>
      <c r="R51" s="21">
        <v>710765204</v>
      </c>
      <c r="S51" s="21">
        <f t="shared" si="0"/>
        <v>1130496</v>
      </c>
      <c r="T51" s="31">
        <f t="shared" si="3"/>
        <v>0.99841199209378562</v>
      </c>
    </row>
    <row r="52" spans="1:20" s="4" customFormat="1" ht="15" x14ac:dyDescent="0.2">
      <c r="A52" s="17" t="s">
        <v>18</v>
      </c>
      <c r="B52" s="2" t="s">
        <v>14</v>
      </c>
      <c r="C52" s="1">
        <v>274261000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21"/>
      <c r="Q52" s="58"/>
      <c r="R52" s="21">
        <v>274261000</v>
      </c>
      <c r="S52" s="21">
        <f t="shared" si="0"/>
        <v>0</v>
      </c>
      <c r="T52" s="31">
        <f t="shared" si="3"/>
        <v>1</v>
      </c>
    </row>
    <row r="53" spans="1:20" s="4" customFormat="1" ht="15" x14ac:dyDescent="0.2">
      <c r="A53" s="17" t="s">
        <v>83</v>
      </c>
      <c r="B53" s="2"/>
      <c r="C53" s="1">
        <v>17649600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3"/>
      <c r="P53" s="21"/>
      <c r="Q53" s="58"/>
      <c r="R53" s="21">
        <v>17593300</v>
      </c>
      <c r="S53" s="21">
        <f t="shared" si="0"/>
        <v>56300</v>
      </c>
      <c r="T53" s="31">
        <f t="shared" si="3"/>
        <v>0.99681012600852148</v>
      </c>
    </row>
    <row r="54" spans="1:20" s="4" customFormat="1" ht="15" x14ac:dyDescent="0.2">
      <c r="A54" s="17" t="s">
        <v>95</v>
      </c>
      <c r="B54" s="2"/>
      <c r="C54" s="1">
        <v>10200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  <c r="P54" s="21"/>
      <c r="Q54" s="58">
        <v>10200</v>
      </c>
      <c r="R54" s="21">
        <v>10200</v>
      </c>
      <c r="S54" s="21">
        <f t="shared" si="0"/>
        <v>0</v>
      </c>
      <c r="T54" s="31">
        <f t="shared" si="3"/>
        <v>1</v>
      </c>
    </row>
    <row r="55" spans="1:20" s="4" customFormat="1" ht="15" x14ac:dyDescent="0.2">
      <c r="A55" s="17" t="s">
        <v>84</v>
      </c>
      <c r="B55" s="2" t="s">
        <v>14</v>
      </c>
      <c r="C55" s="1">
        <v>1131510000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21"/>
      <c r="Q55" s="58"/>
      <c r="R55" s="21">
        <v>1131510000</v>
      </c>
      <c r="S55" s="21">
        <f t="shared" si="0"/>
        <v>0</v>
      </c>
      <c r="T55" s="31">
        <f t="shared" si="3"/>
        <v>1</v>
      </c>
    </row>
    <row r="56" spans="1:20" s="4" customFormat="1" ht="15" x14ac:dyDescent="0.2">
      <c r="A56" s="17" t="s">
        <v>19</v>
      </c>
      <c r="B56" s="2" t="s">
        <v>14</v>
      </c>
      <c r="C56" s="1">
        <v>162944000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"/>
      <c r="P56" s="21"/>
      <c r="Q56" s="58"/>
      <c r="R56" s="21">
        <v>162944000</v>
      </c>
      <c r="S56" s="21">
        <f t="shared" si="0"/>
        <v>0</v>
      </c>
      <c r="T56" s="31">
        <f t="shared" si="3"/>
        <v>1</v>
      </c>
    </row>
    <row r="57" spans="1:20" s="4" customFormat="1" ht="15" x14ac:dyDescent="0.2">
      <c r="A57" s="17" t="s">
        <v>20</v>
      </c>
      <c r="B57" s="2" t="s">
        <v>14</v>
      </c>
      <c r="C57" s="1">
        <v>252110000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21"/>
      <c r="Q57" s="58"/>
      <c r="R57" s="21">
        <v>252110000</v>
      </c>
      <c r="S57" s="21">
        <f t="shared" si="0"/>
        <v>0</v>
      </c>
      <c r="T57" s="31">
        <f t="shared" si="3"/>
        <v>1</v>
      </c>
    </row>
    <row r="58" spans="1:20" s="4" customFormat="1" ht="15" x14ac:dyDescent="0.2">
      <c r="A58" s="17" t="s">
        <v>21</v>
      </c>
      <c r="B58" s="2" t="s">
        <v>14</v>
      </c>
      <c r="C58" s="1">
        <v>2449992300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"/>
      <c r="P58" s="21"/>
      <c r="Q58" s="61">
        <v>2307437300</v>
      </c>
      <c r="R58" s="21">
        <v>1895772900</v>
      </c>
      <c r="S58" s="21">
        <f t="shared" si="0"/>
        <v>554219400</v>
      </c>
      <c r="T58" s="31">
        <f t="shared" si="3"/>
        <v>0.77378728904576555</v>
      </c>
    </row>
    <row r="59" spans="1:20" s="4" customFormat="1" ht="15" x14ac:dyDescent="0.2">
      <c r="A59" s="17" t="s">
        <v>85</v>
      </c>
      <c r="B59" s="2"/>
      <c r="C59" s="1">
        <v>10582800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21"/>
      <c r="Q59" s="58"/>
      <c r="R59" s="21">
        <v>10582800</v>
      </c>
      <c r="S59" s="21">
        <f t="shared" si="0"/>
        <v>0</v>
      </c>
      <c r="T59" s="31">
        <f t="shared" si="3"/>
        <v>1</v>
      </c>
    </row>
    <row r="60" spans="1:20" s="4" customFormat="1" ht="15" x14ac:dyDescent="0.2">
      <c r="A60" s="17" t="s">
        <v>86</v>
      </c>
      <c r="B60" s="2" t="s">
        <v>14</v>
      </c>
      <c r="C60" s="1">
        <v>649735700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"/>
      <c r="P60" s="21"/>
      <c r="Q60" s="58"/>
      <c r="R60" s="21">
        <v>649624072.42999995</v>
      </c>
      <c r="S60" s="21">
        <f t="shared" si="0"/>
        <v>111627.57000005245</v>
      </c>
      <c r="T60" s="31">
        <f t="shared" si="3"/>
        <v>0.99982819541853707</v>
      </c>
    </row>
    <row r="61" spans="1:20" s="4" customFormat="1" ht="15" x14ac:dyDescent="0.2">
      <c r="A61" s="17" t="s">
        <v>87</v>
      </c>
      <c r="B61" s="2" t="s">
        <v>14</v>
      </c>
      <c r="C61" s="1">
        <v>1462800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21"/>
      <c r="Q61" s="58"/>
      <c r="R61" s="21">
        <v>1367512.29</v>
      </c>
      <c r="S61" s="21">
        <f t="shared" si="0"/>
        <v>95287.709999999963</v>
      </c>
      <c r="T61" s="31">
        <f t="shared" si="3"/>
        <v>0.93485937243642336</v>
      </c>
    </row>
    <row r="62" spans="1:20" s="4" customFormat="1" ht="15" x14ac:dyDescent="0.2">
      <c r="A62" s="17" t="s">
        <v>22</v>
      </c>
      <c r="B62" s="2" t="s">
        <v>14</v>
      </c>
      <c r="C62" s="1">
        <v>16400000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21"/>
      <c r="Q62" s="58"/>
      <c r="R62" s="21">
        <v>16400000</v>
      </c>
      <c r="S62" s="21">
        <f t="shared" si="0"/>
        <v>0</v>
      </c>
      <c r="T62" s="31">
        <f t="shared" si="3"/>
        <v>1</v>
      </c>
    </row>
    <row r="63" spans="1:20" s="4" customFormat="1" ht="15" x14ac:dyDescent="0.2">
      <c r="A63" s="17" t="s">
        <v>23</v>
      </c>
      <c r="B63" s="2" t="s">
        <v>14</v>
      </c>
      <c r="C63" s="1">
        <v>13568900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21"/>
      <c r="Q63" s="58"/>
      <c r="R63" s="21">
        <v>13568900</v>
      </c>
      <c r="S63" s="21">
        <f t="shared" si="0"/>
        <v>0</v>
      </c>
      <c r="T63" s="31">
        <f t="shared" si="3"/>
        <v>1</v>
      </c>
    </row>
    <row r="64" spans="1:20" s="4" customFormat="1" ht="30" x14ac:dyDescent="0.2">
      <c r="A64" s="17" t="s">
        <v>24</v>
      </c>
      <c r="B64" s="2" t="s">
        <v>14</v>
      </c>
      <c r="C64" s="1">
        <v>3137000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21"/>
      <c r="Q64" s="58"/>
      <c r="R64" s="21">
        <v>3083000</v>
      </c>
      <c r="S64" s="21">
        <f t="shared" si="0"/>
        <v>54000</v>
      </c>
      <c r="T64" s="31">
        <f t="shared" si="3"/>
        <v>0.98278610137073641</v>
      </c>
    </row>
    <row r="65" spans="1:20" s="4" customFormat="1" ht="30" x14ac:dyDescent="0.2">
      <c r="A65" s="17" t="s">
        <v>25</v>
      </c>
      <c r="B65" s="2" t="s">
        <v>14</v>
      </c>
      <c r="C65" s="1">
        <v>260545400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21"/>
      <c r="Q65" s="58"/>
      <c r="R65" s="21">
        <v>260545400</v>
      </c>
      <c r="S65" s="21">
        <f t="shared" si="0"/>
        <v>0</v>
      </c>
      <c r="T65" s="31">
        <f t="shared" si="3"/>
        <v>1</v>
      </c>
    </row>
    <row r="66" spans="1:20" s="4" customFormat="1" ht="30" x14ac:dyDescent="0.2">
      <c r="A66" s="57" t="s">
        <v>47</v>
      </c>
      <c r="B66" s="2"/>
      <c r="C66" s="1">
        <v>433851000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21"/>
      <c r="Q66" s="58"/>
      <c r="R66" s="21">
        <v>433851000</v>
      </c>
      <c r="S66" s="21">
        <f t="shared" si="0"/>
        <v>0</v>
      </c>
      <c r="T66" s="31">
        <f t="shared" si="3"/>
        <v>1</v>
      </c>
    </row>
    <row r="67" spans="1:20" s="4" customFormat="1" ht="15" x14ac:dyDescent="0.2">
      <c r="A67" s="17" t="s">
        <v>46</v>
      </c>
      <c r="B67" s="2" t="s">
        <v>14</v>
      </c>
      <c r="C67" s="1">
        <v>151475300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21"/>
      <c r="Q67" s="58"/>
      <c r="R67" s="21">
        <v>150503211</v>
      </c>
      <c r="S67" s="21">
        <f t="shared" si="0"/>
        <v>972089</v>
      </c>
      <c r="T67" s="31">
        <f t="shared" si="3"/>
        <v>0.99358252467564023</v>
      </c>
    </row>
    <row r="68" spans="1:20" s="4" customFormat="1" ht="30" x14ac:dyDescent="0.2">
      <c r="A68" s="17" t="s">
        <v>48</v>
      </c>
      <c r="B68" s="2" t="s">
        <v>14</v>
      </c>
      <c r="C68" s="1">
        <v>18124800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3"/>
      <c r="P68" s="21"/>
      <c r="Q68" s="58"/>
      <c r="R68" s="21">
        <v>18124800</v>
      </c>
      <c r="S68" s="21">
        <f t="shared" si="0"/>
        <v>0</v>
      </c>
      <c r="T68" s="31">
        <f t="shared" si="3"/>
        <v>1</v>
      </c>
    </row>
    <row r="69" spans="1:20" s="4" customFormat="1" ht="30" x14ac:dyDescent="0.2">
      <c r="A69" s="17" t="s">
        <v>26</v>
      </c>
      <c r="B69" s="2" t="s">
        <v>14</v>
      </c>
      <c r="C69" s="1">
        <v>7560900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"/>
      <c r="P69" s="21"/>
      <c r="Q69" s="58"/>
      <c r="R69" s="21">
        <v>7560900</v>
      </c>
      <c r="S69" s="21">
        <f t="shared" ref="S69:S77" si="4">C69-R69</f>
        <v>0</v>
      </c>
      <c r="T69" s="31">
        <f t="shared" si="3"/>
        <v>1</v>
      </c>
    </row>
    <row r="70" spans="1:20" s="4" customFormat="1" ht="45" x14ac:dyDescent="0.2">
      <c r="A70" s="17" t="s">
        <v>49</v>
      </c>
      <c r="B70" s="2"/>
      <c r="C70" s="1">
        <v>68372500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21"/>
      <c r="Q70" s="58"/>
      <c r="R70" s="21">
        <v>68372500</v>
      </c>
      <c r="S70" s="21">
        <f t="shared" si="4"/>
        <v>0</v>
      </c>
      <c r="T70" s="31">
        <f t="shared" si="3"/>
        <v>1</v>
      </c>
    </row>
    <row r="71" spans="1:20" s="4" customFormat="1" ht="30" x14ac:dyDescent="0.2">
      <c r="A71" s="17" t="s">
        <v>69</v>
      </c>
      <c r="B71" s="2"/>
      <c r="C71" s="1">
        <v>574900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21"/>
      <c r="Q71" s="58"/>
      <c r="R71" s="21">
        <v>470130.8</v>
      </c>
      <c r="S71" s="21">
        <f t="shared" si="4"/>
        <v>104769.20000000001</v>
      </c>
      <c r="T71" s="31">
        <f t="shared" si="3"/>
        <v>0.8177610019133762</v>
      </c>
    </row>
    <row r="72" spans="1:20" s="4" customFormat="1" ht="15" x14ac:dyDescent="0.2">
      <c r="A72" s="17" t="s">
        <v>27</v>
      </c>
      <c r="B72" s="2" t="s">
        <v>14</v>
      </c>
      <c r="C72" s="1">
        <v>82938383.340000004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3"/>
      <c r="P72" s="21"/>
      <c r="Q72" s="58">
        <v>82938383.340000004</v>
      </c>
      <c r="R72" s="21">
        <v>82938383.340000004</v>
      </c>
      <c r="S72" s="21">
        <f t="shared" si="4"/>
        <v>0</v>
      </c>
      <c r="T72" s="31">
        <f t="shared" si="3"/>
        <v>1</v>
      </c>
    </row>
    <row r="73" spans="1:20" s="4" customFormat="1" ht="75" x14ac:dyDescent="0.25">
      <c r="A73" s="28" t="s">
        <v>79</v>
      </c>
      <c r="B73" s="2"/>
      <c r="C73" s="1">
        <v>2190000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3"/>
      <c r="P73" s="21"/>
      <c r="Q73" s="58"/>
      <c r="R73" s="21">
        <v>2190000</v>
      </c>
      <c r="S73" s="21">
        <f t="shared" si="4"/>
        <v>0</v>
      </c>
      <c r="T73" s="31">
        <f t="shared" si="3"/>
        <v>1</v>
      </c>
    </row>
    <row r="74" spans="1:20" s="4" customFormat="1" ht="75" x14ac:dyDescent="0.25">
      <c r="A74" s="28" t="s">
        <v>80</v>
      </c>
      <c r="B74" s="2"/>
      <c r="C74" s="1">
        <v>1715400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21"/>
      <c r="Q74" s="58"/>
      <c r="R74" s="21">
        <v>1715400</v>
      </c>
      <c r="S74" s="21">
        <f t="shared" si="4"/>
        <v>0</v>
      </c>
      <c r="T74" s="31">
        <f t="shared" si="3"/>
        <v>1</v>
      </c>
    </row>
    <row r="75" spans="1:20" s="4" customFormat="1" ht="45" x14ac:dyDescent="0.25">
      <c r="A75" s="28" t="s">
        <v>78</v>
      </c>
      <c r="B75" s="2"/>
      <c r="C75" s="1">
        <v>6963000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21"/>
      <c r="Q75" s="58"/>
      <c r="R75" s="21">
        <v>6963000</v>
      </c>
      <c r="S75" s="21">
        <f t="shared" si="4"/>
        <v>0</v>
      </c>
      <c r="T75" s="31">
        <f t="shared" si="3"/>
        <v>1</v>
      </c>
    </row>
    <row r="76" spans="1:20" s="4" customFormat="1" ht="87.75" customHeight="1" x14ac:dyDescent="0.25">
      <c r="A76" s="28" t="s">
        <v>91</v>
      </c>
      <c r="B76" s="2"/>
      <c r="C76" s="1">
        <v>1000000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3"/>
      <c r="P76" s="21"/>
      <c r="Q76" s="58"/>
      <c r="R76" s="21">
        <v>1000000</v>
      </c>
      <c r="S76" s="21">
        <f t="shared" si="4"/>
        <v>0</v>
      </c>
      <c r="T76" s="31">
        <f t="shared" si="3"/>
        <v>1</v>
      </c>
    </row>
    <row r="77" spans="1:20" s="4" customFormat="1" ht="30" x14ac:dyDescent="0.25">
      <c r="A77" s="28" t="s">
        <v>90</v>
      </c>
      <c r="B77" s="2"/>
      <c r="C77" s="1">
        <v>2000000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21"/>
      <c r="Q77" s="58"/>
      <c r="R77" s="21">
        <v>2000000</v>
      </c>
      <c r="S77" s="21">
        <f t="shared" si="4"/>
        <v>0</v>
      </c>
      <c r="T77" s="31">
        <f t="shared" si="3"/>
        <v>1</v>
      </c>
    </row>
    <row r="78" spans="1:20" s="4" customFormat="1" ht="37.5" x14ac:dyDescent="0.2">
      <c r="A78" s="18" t="s">
        <v>45</v>
      </c>
      <c r="B78" s="2"/>
      <c r="C78" s="15">
        <f>C45+C46+C47+C49+C50+C51+C52+C53+C55+C56+C57+C58+C59+C60+C61+C62+C63+C64+C65+C66+C67+C68+C69+C70+C71+C72+C73+C74+C75+C76+C54+C48+C77</f>
        <v>6866621623.3400002</v>
      </c>
      <c r="D78" s="15">
        <f t="shared" ref="D78:P78" si="5">D45+D46+D47+D49+D50+D51+D52+D53+D55+D56+D57+D58+D59+D60+D61+D62+D63+D64+D65+D66+D67+D68+D69+D70+D71+D72+D73+D74+D75</f>
        <v>8120200</v>
      </c>
      <c r="E78" s="15">
        <f t="shared" si="5"/>
        <v>8120200</v>
      </c>
      <c r="F78" s="15">
        <f t="shared" si="5"/>
        <v>0</v>
      </c>
      <c r="G78" s="15">
        <f t="shared" si="5"/>
        <v>8120000</v>
      </c>
      <c r="H78" s="15">
        <f t="shared" si="5"/>
        <v>0</v>
      </c>
      <c r="I78" s="15">
        <f t="shared" si="5"/>
        <v>5000000</v>
      </c>
      <c r="J78" s="15">
        <f t="shared" si="5"/>
        <v>3120000</v>
      </c>
      <c r="K78" s="15">
        <f t="shared" si="5"/>
        <v>-8120000</v>
      </c>
      <c r="L78" s="15">
        <f t="shared" si="5"/>
        <v>8507900</v>
      </c>
      <c r="M78" s="15">
        <f t="shared" si="5"/>
        <v>8507819</v>
      </c>
      <c r="N78" s="15">
        <f t="shared" si="5"/>
        <v>81</v>
      </c>
      <c r="O78" s="15">
        <f t="shared" si="5"/>
        <v>0</v>
      </c>
      <c r="P78" s="15">
        <f t="shared" si="5"/>
        <v>0</v>
      </c>
      <c r="Q78" s="15"/>
      <c r="R78" s="15">
        <f>R45+R46+R47+R49+R50+R51+R52+R53+R55+R56+R57+R58+R59+R60+R61+R62+R63+R64+R65+R66+R67+R68+R69+R70+R71+R72+R73+R74+R75+R76+R54+R48+R77</f>
        <v>6308489053.8600006</v>
      </c>
      <c r="S78" s="15">
        <f>S45+S46+S47+S49+S50+S51+S52+S53+S55+S56+S57+S58+S59+S60+S61+S62+S63+S64+S65+S66+S67+S68+S69+S70+S71+S72+S73+S74+S75+S76+S54+S48+S77</f>
        <v>558132569.48000014</v>
      </c>
      <c r="T78" s="31">
        <f t="shared" si="3"/>
        <v>0.91871802465671359</v>
      </c>
    </row>
    <row r="79" spans="1:20" s="7" customFormat="1" ht="18" x14ac:dyDescent="0.2">
      <c r="A79" s="19" t="s">
        <v>32</v>
      </c>
      <c r="B79" s="20"/>
      <c r="C79" s="15">
        <f>C44+C78</f>
        <v>8596424720.3999996</v>
      </c>
      <c r="D79" s="15" t="e">
        <f t="shared" ref="D79:P79" si="6">D44+D78</f>
        <v>#REF!</v>
      </c>
      <c r="E79" s="15" t="e">
        <f t="shared" si="6"/>
        <v>#REF!</v>
      </c>
      <c r="F79" s="15" t="e">
        <f t="shared" si="6"/>
        <v>#REF!</v>
      </c>
      <c r="G79" s="15" t="e">
        <f t="shared" si="6"/>
        <v>#REF!</v>
      </c>
      <c r="H79" s="15" t="e">
        <f t="shared" si="6"/>
        <v>#REF!</v>
      </c>
      <c r="I79" s="15" t="e">
        <f t="shared" si="6"/>
        <v>#REF!</v>
      </c>
      <c r="J79" s="15" t="e">
        <f t="shared" si="6"/>
        <v>#REF!</v>
      </c>
      <c r="K79" s="15" t="e">
        <f t="shared" si="6"/>
        <v>#REF!</v>
      </c>
      <c r="L79" s="15" t="e">
        <f t="shared" si="6"/>
        <v>#REF!</v>
      </c>
      <c r="M79" s="15" t="e">
        <f t="shared" si="6"/>
        <v>#REF!</v>
      </c>
      <c r="N79" s="15" t="e">
        <f t="shared" si="6"/>
        <v>#REF!</v>
      </c>
      <c r="O79" s="15" t="e">
        <f t="shared" si="6"/>
        <v>#REF!</v>
      </c>
      <c r="P79" s="15" t="e">
        <f t="shared" si="6"/>
        <v>#REF!</v>
      </c>
      <c r="Q79" s="30">
        <f>SUM(Q4:Q78)</f>
        <v>2790706994.79</v>
      </c>
      <c r="R79" s="15">
        <f>R44+R78</f>
        <v>8012933543.9400005</v>
      </c>
      <c r="S79" s="15">
        <f>S44+S78</f>
        <v>583491176.46000004</v>
      </c>
      <c r="T79" s="31">
        <f t="shared" si="3"/>
        <v>0.93212397066941932</v>
      </c>
    </row>
    <row r="80" spans="1:20" s="9" customFormat="1" ht="20.25" customHeight="1" x14ac:dyDescent="0.2">
      <c r="A80" s="25"/>
      <c r="D80" s="10"/>
      <c r="E80" s="10"/>
      <c r="K80" s="53"/>
      <c r="L80" s="53"/>
      <c r="R80" s="23"/>
    </row>
    <row r="81" spans="1:20" s="9" customFormat="1" ht="26.25" customHeigh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</row>
    <row r="82" spans="1:20" s="4" customFormat="1" ht="13.5" customHeight="1" x14ac:dyDescent="0.2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</row>
    <row r="83" spans="1:20" ht="27.95" customHeight="1" x14ac:dyDescent="0.2">
      <c r="C83" s="29">
        <f>C78-C77-C76-C74-C73-C52-C51</f>
        <v>5873559523.3400002</v>
      </c>
      <c r="D83" s="29">
        <f t="shared" ref="D83:Q83" si="7">D78-D77-D76-D74-D73-D52-D51</f>
        <v>8120200</v>
      </c>
      <c r="E83" s="29">
        <f t="shared" si="7"/>
        <v>8120200</v>
      </c>
      <c r="F83" s="29">
        <f t="shared" si="7"/>
        <v>0</v>
      </c>
      <c r="G83" s="29">
        <f t="shared" si="7"/>
        <v>8120000</v>
      </c>
      <c r="H83" s="29">
        <f t="shared" si="7"/>
        <v>0</v>
      </c>
      <c r="I83" s="29">
        <f t="shared" si="7"/>
        <v>5000000</v>
      </c>
      <c r="J83" s="29">
        <f t="shared" si="7"/>
        <v>3120000</v>
      </c>
      <c r="K83" s="29">
        <f t="shared" si="7"/>
        <v>-8120000</v>
      </c>
      <c r="L83" s="29">
        <f t="shared" si="7"/>
        <v>8507900</v>
      </c>
      <c r="M83" s="29">
        <f t="shared" si="7"/>
        <v>8507819</v>
      </c>
      <c r="N83" s="29">
        <f t="shared" si="7"/>
        <v>81</v>
      </c>
      <c r="O83" s="29">
        <f t="shared" si="7"/>
        <v>0</v>
      </c>
      <c r="P83" s="29">
        <f t="shared" si="7"/>
        <v>0</v>
      </c>
      <c r="Q83" s="29">
        <f t="shared" si="7"/>
        <v>0</v>
      </c>
      <c r="R83" s="29">
        <f>R78-R77-R76-R75-R74-R73-R52-R51</f>
        <v>5309594449.8600006</v>
      </c>
      <c r="S83" s="11">
        <f>5928/5903</f>
        <v>1.0042351346772826</v>
      </c>
    </row>
    <row r="84" spans="1:20" ht="27.95" customHeight="1" x14ac:dyDescent="0.2">
      <c r="Q84" s="11" t="s">
        <v>100</v>
      </c>
      <c r="R84" s="29">
        <f>R79-R77-R52-R51-R40-R16-R9-R8-R7-R4-R74-R32-R31</f>
        <v>5903442446.9000015</v>
      </c>
    </row>
    <row r="86" spans="1:20" ht="0.75" customHeight="1" x14ac:dyDescent="0.2"/>
    <row r="87" spans="1:20" ht="14.25" customHeight="1" x14ac:dyDescent="0.2"/>
    <row r="88" spans="1:20" ht="9" customHeight="1" x14ac:dyDescent="0.2"/>
    <row r="89" spans="1:20" ht="14.25" customHeight="1" x14ac:dyDescent="0.2"/>
    <row r="90" spans="1:20" ht="12" customHeight="1" x14ac:dyDescent="0.2"/>
    <row r="91" spans="1:20" ht="13.5" customHeight="1" x14ac:dyDescent="0.2">
      <c r="R91" s="29">
        <f>R45+R48+R49+R50+R53+R54+R55+R56+R57+R58+R59+R60+R61+R62+R63+R64+R65+R66+R67+R68+R69+R70+R71+R72</f>
        <v>5309594449.8599997</v>
      </c>
      <c r="T91" s="29">
        <f>R8+R9+R51</f>
        <v>1806931463.8</v>
      </c>
    </row>
    <row r="92" spans="1:20" ht="1.5" customHeight="1" x14ac:dyDescent="0.2"/>
    <row r="96" spans="1:20" x14ac:dyDescent="0.2">
      <c r="R96" s="29">
        <f>R5+R13+R24+R25+R26+R29+R37+R38+R39+R41+R56+R65+R67+R68+R69+R70+R75+R76+R34</f>
        <v>1067935701.8</v>
      </c>
    </row>
  </sheetData>
  <mergeCells count="6">
    <mergeCell ref="A82:T82"/>
    <mergeCell ref="A1:T1"/>
    <mergeCell ref="A2:A3"/>
    <mergeCell ref="C2:C3"/>
    <mergeCell ref="D2:E2"/>
    <mergeCell ref="A81:T81"/>
  </mergeCells>
  <printOptions gridLines="1"/>
  <pageMargins left="0.19685039370078741" right="0.19685039370078741" top="0" bottom="0" header="0.51181102362204722" footer="0"/>
  <pageSetup paperSize="8" scale="75" orientation="portrait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3квартал</vt:lpstr>
      <vt:lpstr>3квартал (2)</vt:lpstr>
      <vt:lpstr>'3квартал'!Область_печати</vt:lpstr>
      <vt:lpstr>'3квартал (2)'!Область_печати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Чешева Алла Дмитриевна.</cp:lastModifiedBy>
  <cp:lastPrinted>2013-01-09T13:50:49Z</cp:lastPrinted>
  <dcterms:created xsi:type="dcterms:W3CDTF">1998-03-31T10:14:42Z</dcterms:created>
  <dcterms:modified xsi:type="dcterms:W3CDTF">2015-10-15T06:47:21Z</dcterms:modified>
</cp:coreProperties>
</file>